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ooM\เงินอุดหนุนอาหารเสริม (นม)\ปีการศึกษา 2569\เบิกจ่าย\เพิ่มเติม\เอกสารเบิกเพิ่ม\"/>
    </mc:Choice>
  </mc:AlternateContent>
  <xr:revisionPtr revIDLastSave="0" documentId="8_{6A84EF2E-3D46-4EFE-96BF-F627867894C4}" xr6:coauthVersionLast="47" xr6:coauthVersionMax="47" xr10:uidLastSave="{00000000-0000-0000-0000-000000000000}"/>
  <bookViews>
    <workbookView xWindow="-120" yWindow="-120" windowWidth="29040" windowHeight="15720" xr2:uid="{68E779E3-D08F-41F7-B665-3411705BD86E}"/>
  </bookViews>
  <sheets>
    <sheet name="พื้นที่ทั่วไป เทอม 1-69" sheetId="1" r:id="rId1"/>
    <sheet name="พื้นที่ทั่วไป เทอม 2-69" sheetId="10" r:id="rId2"/>
    <sheet name="พื้นที่ห่างไกล เทอม 1-69" sheetId="9" r:id="rId3"/>
    <sheet name="พื้นที่ห่างไกล เทอม 2-69" sheetId="11" r:id="rId4"/>
  </sheets>
  <definedNames>
    <definedName name="_xlnm.Print_Area" localSheetId="0">'พื้นที่ทั่วไป เทอม 1-69'!$B$1:$T$47</definedName>
    <definedName name="_xlnm.Print_Area" localSheetId="1">'พื้นที่ทั่วไป เทอม 2-69'!$B$1:$T$47</definedName>
    <definedName name="_xlnm.Print_Area" localSheetId="2">'พื้นที่ห่างไกล เทอม 1-69'!$B$1:$Q$47</definedName>
    <definedName name="_xlnm.Print_Area" localSheetId="3">'พื้นที่ห่างไกล เทอม 2-69'!$B$1:$Q$47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E16" i="11"/>
  <c r="E24" i="11" s="1"/>
  <c r="N16" i="11"/>
  <c r="M16" i="11"/>
  <c r="K33" i="11"/>
  <c r="N32" i="11"/>
  <c r="O32" i="11" s="1"/>
  <c r="M32" i="11"/>
  <c r="P32" i="11" s="1"/>
  <c r="N31" i="11"/>
  <c r="O31" i="11" s="1"/>
  <c r="M31" i="11"/>
  <c r="P31" i="11" s="1"/>
  <c r="N30" i="11"/>
  <c r="O30" i="11" s="1"/>
  <c r="M30" i="11"/>
  <c r="N29" i="11"/>
  <c r="O29" i="11" s="1"/>
  <c r="M29" i="11"/>
  <c r="P29" i="11" s="1"/>
  <c r="N28" i="11"/>
  <c r="O28" i="11" s="1"/>
  <c r="M28" i="11"/>
  <c r="D28" i="11"/>
  <c r="E28" i="11" s="1"/>
  <c r="E33" i="11" s="1"/>
  <c r="K24" i="11"/>
  <c r="G24" i="11"/>
  <c r="N23" i="11"/>
  <c r="M23" i="11"/>
  <c r="J23" i="11"/>
  <c r="I23" i="11"/>
  <c r="P23" i="11" s="1"/>
  <c r="N22" i="11"/>
  <c r="M22" i="11"/>
  <c r="J22" i="11"/>
  <c r="I22" i="11"/>
  <c r="P22" i="11" s="1"/>
  <c r="N21" i="11"/>
  <c r="M21" i="11"/>
  <c r="J21" i="11"/>
  <c r="I21" i="11"/>
  <c r="P21" i="11" s="1"/>
  <c r="N20" i="11"/>
  <c r="M20" i="11"/>
  <c r="J20" i="11"/>
  <c r="I20" i="11"/>
  <c r="P20" i="11" s="1"/>
  <c r="N19" i="11"/>
  <c r="M19" i="11"/>
  <c r="J19" i="11"/>
  <c r="I19" i="11"/>
  <c r="P19" i="11" s="1"/>
  <c r="N18" i="11"/>
  <c r="M18" i="11"/>
  <c r="J18" i="11"/>
  <c r="I18" i="11"/>
  <c r="P18" i="11" s="1"/>
  <c r="N17" i="11"/>
  <c r="M17" i="11"/>
  <c r="J17" i="11"/>
  <c r="I17" i="11"/>
  <c r="J16" i="11"/>
  <c r="I16" i="11"/>
  <c r="P16" i="11" s="1"/>
  <c r="B7" i="11"/>
  <c r="B7" i="10"/>
  <c r="K33" i="10"/>
  <c r="Q32" i="10"/>
  <c r="R32" i="10" s="1"/>
  <c r="O32" i="10"/>
  <c r="N32" i="10"/>
  <c r="P32" i="10" s="1"/>
  <c r="Q31" i="10"/>
  <c r="R31" i="10" s="1"/>
  <c r="O31" i="10"/>
  <c r="N31" i="10"/>
  <c r="P31" i="10" s="1"/>
  <c r="Q30" i="10"/>
  <c r="R30" i="10" s="1"/>
  <c r="O30" i="10"/>
  <c r="N30" i="10"/>
  <c r="S30" i="10" s="1"/>
  <c r="Q29" i="10"/>
  <c r="R29" i="10" s="1"/>
  <c r="O29" i="10"/>
  <c r="N29" i="10"/>
  <c r="Q28" i="10"/>
  <c r="Q33" i="10" s="1"/>
  <c r="O28" i="10"/>
  <c r="N28" i="10"/>
  <c r="S28" i="10" s="1"/>
  <c r="D28" i="10"/>
  <c r="E28" i="10" s="1"/>
  <c r="K24" i="10"/>
  <c r="G24" i="10"/>
  <c r="Q23" i="10"/>
  <c r="O23" i="10"/>
  <c r="N23" i="10"/>
  <c r="J23" i="10"/>
  <c r="I23" i="10"/>
  <c r="Q22" i="10"/>
  <c r="O22" i="10"/>
  <c r="N22" i="10"/>
  <c r="J22" i="10"/>
  <c r="I22" i="10"/>
  <c r="Q21" i="10"/>
  <c r="O21" i="10"/>
  <c r="P21" i="10" s="1"/>
  <c r="N21" i="10"/>
  <c r="J21" i="10"/>
  <c r="I21" i="10"/>
  <c r="Q20" i="10"/>
  <c r="O20" i="10"/>
  <c r="N20" i="10"/>
  <c r="J20" i="10"/>
  <c r="I20" i="10"/>
  <c r="Q19" i="10"/>
  <c r="O19" i="10"/>
  <c r="N19" i="10"/>
  <c r="J19" i="10"/>
  <c r="I19" i="10"/>
  <c r="Q18" i="10"/>
  <c r="O18" i="10"/>
  <c r="N18" i="10"/>
  <c r="J18" i="10"/>
  <c r="I18" i="10"/>
  <c r="Q17" i="10"/>
  <c r="O17" i="10"/>
  <c r="P17" i="10" s="1"/>
  <c r="N17" i="10"/>
  <c r="J17" i="10"/>
  <c r="I17" i="10"/>
  <c r="Q16" i="10"/>
  <c r="O16" i="10"/>
  <c r="N16" i="10"/>
  <c r="N24" i="10" s="1"/>
  <c r="J16" i="10"/>
  <c r="I16" i="10"/>
  <c r="I24" i="10" s="1"/>
  <c r="E16" i="10"/>
  <c r="E24" i="10" s="1"/>
  <c r="N16" i="9"/>
  <c r="M23" i="9"/>
  <c r="M16" i="9"/>
  <c r="M28" i="9"/>
  <c r="P28" i="9" s="1"/>
  <c r="J16" i="9"/>
  <c r="O16" i="9" s="1"/>
  <c r="E16" i="9"/>
  <c r="E24" i="9" s="1"/>
  <c r="K33" i="9"/>
  <c r="N32" i="9"/>
  <c r="O32" i="9" s="1"/>
  <c r="M32" i="9"/>
  <c r="P32" i="9" s="1"/>
  <c r="N31" i="9"/>
  <c r="O31" i="9" s="1"/>
  <c r="M31" i="9"/>
  <c r="P31" i="9" s="1"/>
  <c r="N30" i="9"/>
  <c r="O30" i="9" s="1"/>
  <c r="M30" i="9"/>
  <c r="P30" i="9" s="1"/>
  <c r="N29" i="9"/>
  <c r="O29" i="9" s="1"/>
  <c r="M29" i="9"/>
  <c r="P29" i="9" s="1"/>
  <c r="N28" i="9"/>
  <c r="D28" i="9"/>
  <c r="E28" i="9" s="1"/>
  <c r="E33" i="9" s="1"/>
  <c r="K24" i="9"/>
  <c r="G24" i="9"/>
  <c r="N23" i="9"/>
  <c r="J23" i="9"/>
  <c r="I23" i="9"/>
  <c r="N22" i="9"/>
  <c r="M22" i="9"/>
  <c r="P22" i="9" s="1"/>
  <c r="J22" i="9"/>
  <c r="I22" i="9"/>
  <c r="N21" i="9"/>
  <c r="M21" i="9"/>
  <c r="J21" i="9"/>
  <c r="I21" i="9"/>
  <c r="N20" i="9"/>
  <c r="M20" i="9"/>
  <c r="J20" i="9"/>
  <c r="I20" i="9"/>
  <c r="N19" i="9"/>
  <c r="M19" i="9"/>
  <c r="J19" i="9"/>
  <c r="I19" i="9"/>
  <c r="N18" i="9"/>
  <c r="N24" i="9" s="1"/>
  <c r="M18" i="9"/>
  <c r="J18" i="9"/>
  <c r="I18" i="9"/>
  <c r="N17" i="9"/>
  <c r="M17" i="9"/>
  <c r="J17" i="9"/>
  <c r="I17" i="9"/>
  <c r="I16" i="9"/>
  <c r="B7" i="9"/>
  <c r="S32" i="10" l="1"/>
  <c r="P18" i="10"/>
  <c r="P19" i="10"/>
  <c r="P22" i="10"/>
  <c r="P23" i="10"/>
  <c r="P19" i="9"/>
  <c r="P20" i="9"/>
  <c r="P21" i="9"/>
  <c r="P23" i="9"/>
  <c r="S20" i="10"/>
  <c r="P29" i="10"/>
  <c r="O19" i="11"/>
  <c r="O21" i="11"/>
  <c r="O23" i="11"/>
  <c r="S16" i="10"/>
  <c r="J24" i="10"/>
  <c r="O20" i="11"/>
  <c r="O18" i="11"/>
  <c r="P17" i="11"/>
  <c r="P24" i="11" s="1"/>
  <c r="Q24" i="11" s="1"/>
  <c r="O16" i="11"/>
  <c r="R21" i="10"/>
  <c r="R23" i="10"/>
  <c r="R18" i="10"/>
  <c r="P28" i="10"/>
  <c r="N33" i="10"/>
  <c r="O33" i="10"/>
  <c r="S29" i="10"/>
  <c r="N24" i="11"/>
  <c r="M24" i="11"/>
  <c r="O17" i="11"/>
  <c r="M33" i="11"/>
  <c r="O22" i="11"/>
  <c r="J24" i="11"/>
  <c r="P28" i="11"/>
  <c r="I24" i="11"/>
  <c r="P30" i="11"/>
  <c r="E34" i="11"/>
  <c r="O33" i="11"/>
  <c r="D40" i="11" s="1"/>
  <c r="N33" i="11"/>
  <c r="R20" i="10"/>
  <c r="R17" i="10"/>
  <c r="R22" i="10"/>
  <c r="R19" i="10"/>
  <c r="Q24" i="10"/>
  <c r="E33" i="10"/>
  <c r="E34" i="10" s="1"/>
  <c r="P16" i="10"/>
  <c r="P24" i="10" s="1"/>
  <c r="P20" i="10"/>
  <c r="R28" i="10"/>
  <c r="R33" i="10" s="1"/>
  <c r="D40" i="10" s="1"/>
  <c r="R16" i="10"/>
  <c r="O24" i="10"/>
  <c r="S17" i="10"/>
  <c r="S18" i="10"/>
  <c r="S19" i="10"/>
  <c r="S21" i="10"/>
  <c r="S22" i="10"/>
  <c r="S23" i="10"/>
  <c r="P30" i="10"/>
  <c r="S31" i="10"/>
  <c r="S33" i="10" s="1"/>
  <c r="P16" i="9"/>
  <c r="P17" i="9"/>
  <c r="P33" i="9"/>
  <c r="P18" i="9"/>
  <c r="J24" i="9"/>
  <c r="N33" i="9"/>
  <c r="O28" i="9"/>
  <c r="O20" i="9"/>
  <c r="O22" i="9"/>
  <c r="O17" i="9"/>
  <c r="O24" i="9" s="1"/>
  <c r="D37" i="9" s="1"/>
  <c r="I24" i="9"/>
  <c r="M24" i="9"/>
  <c r="E34" i="9"/>
  <c r="O19" i="9"/>
  <c r="O33" i="9"/>
  <c r="D40" i="9" s="1"/>
  <c r="B41" i="9" s="1"/>
  <c r="O21" i="9"/>
  <c r="O18" i="9"/>
  <c r="O23" i="9"/>
  <c r="M33" i="9"/>
  <c r="O23" i="1"/>
  <c r="S24" i="10" l="1"/>
  <c r="O24" i="11"/>
  <c r="D37" i="11" s="1"/>
  <c r="D38" i="11" s="1"/>
  <c r="P33" i="10"/>
  <c r="P33" i="11"/>
  <c r="Q33" i="11" s="1"/>
  <c r="P34" i="11" s="1"/>
  <c r="Q34" i="11" s="1"/>
  <c r="D41" i="11"/>
  <c r="B41" i="11"/>
  <c r="R24" i="10"/>
  <c r="D37" i="10" s="1"/>
  <c r="D38" i="10" s="1"/>
  <c r="T24" i="10"/>
  <c r="T33" i="10"/>
  <c r="S34" i="10" s="1"/>
  <c r="T34" i="10" s="1"/>
  <c r="D41" i="10"/>
  <c r="B41" i="10"/>
  <c r="P24" i="9"/>
  <c r="D41" i="9"/>
  <c r="Q24" i="9"/>
  <c r="P25" i="9" s="1"/>
  <c r="G25" i="9" s="1"/>
  <c r="D38" i="9"/>
  <c r="B38" i="9"/>
  <c r="G34" i="9"/>
  <c r="Q33" i="9"/>
  <c r="P34" i="9" s="1"/>
  <c r="Q34" i="9" s="1"/>
  <c r="E16" i="1"/>
  <c r="P38" i="11" l="1"/>
  <c r="Q38" i="11" s="1"/>
  <c r="B38" i="11"/>
  <c r="B38" i="10"/>
  <c r="G34" i="10"/>
  <c r="G34" i="11"/>
  <c r="G38" i="11"/>
  <c r="P37" i="11"/>
  <c r="P25" i="11"/>
  <c r="S25" i="10"/>
  <c r="S37" i="10"/>
  <c r="J38" i="10"/>
  <c r="S38" i="10"/>
  <c r="T38" i="10" s="1"/>
  <c r="J38" i="9"/>
  <c r="P38" i="9"/>
  <c r="Q38" i="9" s="1"/>
  <c r="Q25" i="9"/>
  <c r="P37" i="9"/>
  <c r="Q21" i="1"/>
  <c r="Q22" i="1"/>
  <c r="O21" i="1"/>
  <c r="O22" i="1"/>
  <c r="N21" i="1"/>
  <c r="N22" i="1"/>
  <c r="J21" i="1"/>
  <c r="J22" i="1"/>
  <c r="J23" i="1"/>
  <c r="I21" i="1"/>
  <c r="I22" i="1"/>
  <c r="I23" i="1"/>
  <c r="D28" i="1"/>
  <c r="E28" i="1" s="1"/>
  <c r="Q17" i="1"/>
  <c r="Q18" i="1"/>
  <c r="Q19" i="1"/>
  <c r="Q20" i="1"/>
  <c r="Q23" i="1"/>
  <c r="O17" i="1"/>
  <c r="O18" i="1"/>
  <c r="O19" i="1"/>
  <c r="O20" i="1"/>
  <c r="N17" i="1"/>
  <c r="N18" i="1"/>
  <c r="N19" i="1"/>
  <c r="N20" i="1"/>
  <c r="N23" i="1"/>
  <c r="J17" i="1"/>
  <c r="J18" i="1"/>
  <c r="J19" i="1"/>
  <c r="J20" i="1"/>
  <c r="I18" i="1"/>
  <c r="I19" i="1"/>
  <c r="I20" i="1"/>
  <c r="Q16" i="1"/>
  <c r="O16" i="1"/>
  <c r="O24" i="1" s="1"/>
  <c r="N16" i="1"/>
  <c r="O28" i="1"/>
  <c r="E24" i="1"/>
  <c r="B7" i="1"/>
  <c r="Q31" i="1"/>
  <c r="O31" i="1"/>
  <c r="N31" i="1"/>
  <c r="N30" i="1"/>
  <c r="G24" i="1"/>
  <c r="K33" i="1"/>
  <c r="K24" i="1"/>
  <c r="O29" i="1"/>
  <c r="O30" i="1"/>
  <c r="O32" i="1"/>
  <c r="N28" i="1"/>
  <c r="J16" i="1"/>
  <c r="Q30" i="1"/>
  <c r="Q29" i="1"/>
  <c r="N29" i="1"/>
  <c r="Q28" i="1"/>
  <c r="P22" i="1" l="1"/>
  <c r="P21" i="1"/>
  <c r="T25" i="10"/>
  <c r="G25" i="10"/>
  <c r="N24" i="1"/>
  <c r="Q25" i="11"/>
  <c r="G25" i="11"/>
  <c r="Q37" i="11"/>
  <c r="P39" i="11"/>
  <c r="Q39" i="11" s="1"/>
  <c r="L39" i="11"/>
  <c r="K37" i="11"/>
  <c r="S39" i="10"/>
  <c r="T39" i="10" s="1"/>
  <c r="L39" i="10"/>
  <c r="T37" i="10"/>
  <c r="K37" i="10"/>
  <c r="K37" i="9"/>
  <c r="Q37" i="9"/>
  <c r="P39" i="9"/>
  <c r="Q39" i="9" s="1"/>
  <c r="L39" i="9"/>
  <c r="R20" i="1"/>
  <c r="R16" i="1"/>
  <c r="R18" i="1"/>
  <c r="R17" i="1"/>
  <c r="R23" i="1"/>
  <c r="R22" i="1"/>
  <c r="R19" i="1"/>
  <c r="R21" i="1"/>
  <c r="S22" i="1"/>
  <c r="S21" i="1"/>
  <c r="P17" i="1"/>
  <c r="P20" i="1"/>
  <c r="P16" i="1"/>
  <c r="E33" i="1"/>
  <c r="P23" i="1"/>
  <c r="P19" i="1"/>
  <c r="P18" i="1"/>
  <c r="S17" i="1"/>
  <c r="S18" i="1"/>
  <c r="P31" i="1"/>
  <c r="S20" i="1"/>
  <c r="P30" i="1"/>
  <c r="S19" i="1"/>
  <c r="P29" i="1"/>
  <c r="S23" i="1"/>
  <c r="P28" i="1"/>
  <c r="S28" i="1"/>
  <c r="R31" i="1"/>
  <c r="S31" i="1"/>
  <c r="O33" i="1"/>
  <c r="S30" i="1"/>
  <c r="R28" i="1"/>
  <c r="R29" i="1"/>
  <c r="R30" i="1"/>
  <c r="S29" i="1"/>
  <c r="R24" i="1" l="1"/>
  <c r="D37" i="1" s="1"/>
  <c r="E34" i="1"/>
  <c r="B38" i="1" l="1"/>
  <c r="D38" i="1"/>
  <c r="Q32" i="1"/>
  <c r="Q33" i="1" s="1"/>
  <c r="N32" i="1"/>
  <c r="J24" i="1"/>
  <c r="I16" i="1"/>
  <c r="S16" i="1" s="1"/>
  <c r="S24" i="1" s="1"/>
  <c r="T24" i="1" s="1"/>
  <c r="N33" i="1" l="1"/>
  <c r="P32" i="1"/>
  <c r="P33" i="1" s="1"/>
  <c r="P24" i="1"/>
  <c r="Q24" i="1"/>
  <c r="S32" i="1"/>
  <c r="S33" i="1" s="1"/>
  <c r="T33" i="1" s="1"/>
  <c r="S34" i="1" s="1"/>
  <c r="I24" i="1"/>
  <c r="R32" i="1"/>
  <c r="R33" i="1" s="1"/>
  <c r="G34" i="1" l="1"/>
  <c r="T34" i="1"/>
  <c r="S37" i="1"/>
  <c r="K37" i="1" s="1"/>
  <c r="S25" i="1"/>
  <c r="T25" i="1" s="1"/>
  <c r="D40" i="1"/>
  <c r="B41" i="1" s="1"/>
  <c r="T37" i="1"/>
  <c r="G25" i="1" l="1"/>
  <c r="D41" i="1"/>
  <c r="J38" i="1" l="1"/>
  <c r="S38" i="1"/>
  <c r="S39" i="1" s="1"/>
  <c r="T39" i="1" s="1"/>
  <c r="L39" i="1" l="1"/>
  <c r="T38" i="1"/>
</calcChain>
</file>

<file path=xl/sharedStrings.xml><?xml version="1.0" encoding="utf-8"?>
<sst xmlns="http://schemas.openxmlformats.org/spreadsheetml/2006/main" count="280" uniqueCount="53">
  <si>
    <t>กรอกข้อมูลในแถบสีฟ้าเท่านั้น</t>
  </si>
  <si>
    <t>ปีการศึกษา</t>
  </si>
  <si>
    <t>นม.5</t>
  </si>
  <si>
    <t>สำนักงานคณะกรรมการส่งเสริมการศึกษาเอกชน</t>
  </si>
  <si>
    <t>ระดับชั้น</t>
  </si>
  <si>
    <t>รายการรับเงินอุดหนุน</t>
  </si>
  <si>
    <t>รายการจ่ายเงินอุดหนุน</t>
  </si>
  <si>
    <t>จำนวนเงินงบประมาณ
ที่ได้รับ (บาท)</t>
  </si>
  <si>
    <t>นมพาสเจอร์ไรส์ ชนิดถุง</t>
  </si>
  <si>
    <t>นม ยู.เอช.ที ชนิดกล่อง</t>
  </si>
  <si>
    <t>รวมจำนวน
วันที่จัดซื้อ</t>
  </si>
  <si>
    <t>อัตราต่อหน่วย</t>
  </si>
  <si>
    <t>จำนวนวัน</t>
  </si>
  <si>
    <t>งบประมาณที่ได้รับจาก สช.</t>
  </si>
  <si>
    <t>วัน</t>
  </si>
  <si>
    <t>หมายเหตุ</t>
  </si>
  <si>
    <t>2) ให้โรงเรียนกรอกรายละเอียดการจัดซื้ออาหารเสริม (นม) ในแต่ละครั้ง โดยดูรายละเอียดจำนวนนมพาสเจอร์ไรส์ และจำนวนนม ยู.เอช.ที จากใบแจ้งหนี้/เอกสารการสั่งซื้อกับบริษัทนม</t>
  </si>
  <si>
    <t>3) เมื่อดำเนินการจัดซื้ออาหารเสริม (นม) เสร็จสิ้นแล้วมีเงินเหลือจ่ายให้นำส่งคืน  สช. ศธจ. หรือ สช.จ. แล้วแต่กรณี</t>
  </si>
  <si>
    <t xml:space="preserve">4) วันเปิด - ปิดภาคเรียนเป็นไปตามที่กระทรวงศึกษากำหนด หรือตามประกาศของสถานศึกษา </t>
  </si>
  <si>
    <t>5) กรณีผู้ประกอบการผลิตภัณฑ์นมเข้าทำสัญญาล่าช้า หรือไม่สามารถส่งนมได้ตั้งแต่วันแรกที่เปิดเทอม ให้โรงเรียนดำเนินการจัดทำสัญญาและสั่งซื้อนมตามจำนวนวันที่ผู้ประกอบการเริ่มส่งนมตั้งแต่วันแรกจนถึงวันปิดภาคเรียน</t>
  </si>
  <si>
    <t>จำนวนเงินที่โรงเรียนสนับสนุนเพิ่มเติม</t>
  </si>
  <si>
    <t>รวมจำนวนเงิน 
(บาท)</t>
  </si>
  <si>
    <t>ทำสัญญาซื้อขายอาหารเสริม (นม) กับ</t>
  </si>
  <si>
    <t xml:space="preserve">คงเหลือ ส่งเงินคืน 
สช./ศธจ./สช. จังหวัด </t>
  </si>
  <si>
    <t>จำนวนนักเรียน 
(คน)</t>
  </si>
  <si>
    <t>จำนวน 
(ถุง)</t>
  </si>
  <si>
    <t>อัตราต่อหน่วย
(บาท)</t>
  </si>
  <si>
    <t>จำนวนเงิน
(บาท)</t>
  </si>
  <si>
    <t>จำนวน 
(กล่อง)</t>
  </si>
  <si>
    <t>จ่ายเงิน
ครั้งที่</t>
  </si>
  <si>
    <t>อัตรานมถุงที่ สช.
สนับสนุน</t>
  </si>
  <si>
    <t>อัตรานมกล่อง
ที่ สช.สนับสนุน</t>
  </si>
  <si>
    <t>จำนวนเงิน
ที่จ่ายบริษัทนม</t>
  </si>
  <si>
    <t>จำนวนเงิน
ที่ สช. สนับสนุน</t>
  </si>
  <si>
    <t xml:space="preserve">                         แบบบัญชีการรับ – จ่ายเงินอุดหนุนเป็นค่าอาหารเสริม (นม)</t>
  </si>
  <si>
    <t>โรงเรียน                  อำเภอ/เขต                     จังหวัด</t>
  </si>
  <si>
    <t>เปิดภาคเรียนที่ 1/2569</t>
  </si>
  <si>
    <t>1) เงินอุดหนุนในภาคเรียนที่ 2 เปรียบเทียบจากนักเรียน 10 มิ.ย. 69 กับนักเรียน 10 พ.ย. 69</t>
  </si>
  <si>
    <r>
      <t xml:space="preserve"> หมายเหตุ: โรงเรียนได้รับงบประมาณจัดซื้อนมพาสเจอร์ไรส์แต่</t>
    </r>
    <r>
      <rPr>
        <b/>
        <sz val="24"/>
        <color rgb="FFFF0000"/>
        <rFont val="TH Sarabun New"/>
        <family val="2"/>
      </rPr>
      <t>มีความประสงค์จัดซื้อนม ยู เอช ที ในช่วงเปิดภาคเรียน</t>
    </r>
    <r>
      <rPr>
        <b/>
        <sz val="24"/>
        <rFont val="TH Sarabun New"/>
        <family val="2"/>
      </rPr>
      <t xml:space="preserve">ตามจำนวนวันที่เปิดภาคเรียนจริง </t>
    </r>
    <r>
      <rPr>
        <b/>
        <sz val="24"/>
        <color rgb="FFFF0000"/>
        <rFont val="TH Sarabun New"/>
        <family val="2"/>
      </rPr>
      <t>ให้โรงเรียนเป็นผู้สนับสนุนงบประมาณในส่วนต่างของราคานมเพิ่มเติม</t>
    </r>
  </si>
  <si>
    <r>
      <t xml:space="preserve"> หมายเหตุ: โรงเรียนได้รับงบประมาณจัดซื้อนมยู เอช ที แต่</t>
    </r>
    <r>
      <rPr>
        <b/>
        <sz val="24"/>
        <color rgb="FFFF0000"/>
        <rFont val="TH Sarabun New"/>
        <family val="2"/>
      </rPr>
      <t>มีความประสงค์จัดซื้อนมพาสเจอร์ไรส์ในช่วงเปิดภาคเรียน</t>
    </r>
    <r>
      <rPr>
        <b/>
        <sz val="24"/>
        <rFont val="TH Sarabun New"/>
        <family val="2"/>
      </rPr>
      <t xml:space="preserve">ตามจำนวนวันที่เปิดภาคเรียนจริง </t>
    </r>
    <r>
      <rPr>
        <b/>
        <sz val="24"/>
        <color rgb="FFFF0000"/>
        <rFont val="TH Sarabun New"/>
        <family val="2"/>
      </rPr>
      <t>โรงเรียนต้องคืนเงินส่วนต่างให้ สช.</t>
    </r>
  </si>
  <si>
    <t xml:space="preserve">รวมงบประมาณที่ได้รับจาก สช. ในภาคเรียนที่ 2/69 </t>
  </si>
  <si>
    <t>รวมงบประมาณที่ได้รับจาก สช. ในภาคเรียนที่ 1/69</t>
  </si>
  <si>
    <t>ปิดภาคเรียนที่ 1/2569</t>
  </si>
  <si>
    <t>ปิดภาคเรียนที่ 2/2569</t>
  </si>
  <si>
    <r>
      <t>จำนวนวัน</t>
    </r>
    <r>
      <rPr>
        <b/>
        <u/>
        <sz val="22"/>
        <color theme="1"/>
        <rFont val="TH Sarabun New"/>
        <family val="2"/>
      </rPr>
      <t>เปิดเทอมจริง</t>
    </r>
  </si>
  <si>
    <r>
      <t>จำนวนที่ซื้อนมวัน</t>
    </r>
    <r>
      <rPr>
        <b/>
        <u/>
        <sz val="22"/>
        <color theme="1"/>
        <rFont val="TH Sarabun New"/>
        <family val="2"/>
      </rPr>
      <t>เปิดเทอม</t>
    </r>
  </si>
  <si>
    <r>
      <t>จำนวนวัน</t>
    </r>
    <r>
      <rPr>
        <b/>
        <u/>
        <sz val="22"/>
        <color theme="1"/>
        <rFont val="TH Sarabun New"/>
        <family val="2"/>
      </rPr>
      <t>ปิดเทอมจริง</t>
    </r>
  </si>
  <si>
    <r>
      <t>จำนวนที่ซื้อนมวัน</t>
    </r>
    <r>
      <rPr>
        <b/>
        <u/>
        <sz val="22"/>
        <color theme="1"/>
        <rFont val="TH Sarabun New"/>
        <family val="2"/>
      </rPr>
      <t>ปิดเทอม</t>
    </r>
  </si>
  <si>
    <r>
      <t xml:space="preserve">กรุณากรอกข้อมูลวันที่เปิดเทอม - ปิดเทอม </t>
    </r>
    <r>
      <rPr>
        <b/>
        <u/>
        <sz val="26"/>
        <color theme="1"/>
        <rFont val="TH Sarabun New"/>
        <family val="2"/>
      </rPr>
      <t>ตามจริง</t>
    </r>
  </si>
  <si>
    <t>อนุบาล + ประถม ณ วันที่ 10 มิ.ย. 69</t>
  </si>
  <si>
    <t xml:space="preserve">อนุบาล + ประถม </t>
  </si>
  <si>
    <t>10 มิ.ย. 69 เปรียบเทียบกับ 10 พ.ย. 69</t>
  </si>
  <si>
    <t>เปิดภาคเรียนที่ 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</si>
</sst>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&quot;-&quot;_-;_-@_-"/>
  </numFmts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b/>
      <sz val="20"/>
      <name val="TH Sarabun New"/>
      <family val="2"/>
    </font>
    <font>
      <b/>
      <sz val="20"/>
      <color theme="0"/>
      <name val="TH Sarabun New"/>
      <family val="2"/>
    </font>
    <font>
      <b/>
      <sz val="20"/>
      <color theme="1"/>
      <name val="TH Sarabun New"/>
      <family val="2"/>
    </font>
    <font>
      <b/>
      <sz val="20"/>
      <color rgb="FFFF0000"/>
      <name val="TH Sarabun New"/>
      <family val="2"/>
    </font>
    <font>
      <sz val="20"/>
      <color theme="1"/>
      <name val="TH Sarabun New"/>
      <family val="2"/>
    </font>
    <font>
      <sz val="20"/>
      <name val="TH Sarabun New"/>
      <family val="2"/>
    </font>
    <font>
      <b/>
      <sz val="24"/>
      <color rgb="FFFF0000"/>
      <name val="TH Sarabun New"/>
      <family val="2"/>
    </font>
    <font>
      <b/>
      <sz val="26"/>
      <color rgb="FFFF0000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b/>
      <sz val="28"/>
      <color rgb="FFFF0000"/>
      <name val="TH Sarabun New"/>
      <family val="2"/>
    </font>
    <font>
      <b/>
      <sz val="24"/>
      <name val="TH Sarabun New"/>
      <family val="2"/>
    </font>
    <font>
      <sz val="22"/>
      <color theme="1"/>
      <name val="TH Sarabun New"/>
      <family val="2"/>
    </font>
    <font>
      <b/>
      <sz val="26"/>
      <color theme="1"/>
      <name val="TH Sarabun New"/>
      <family val="2"/>
    </font>
    <font>
      <b/>
      <sz val="24"/>
      <color theme="0"/>
      <name val="TH Sarabun New"/>
      <family val="2"/>
    </font>
    <font>
      <b/>
      <u/>
      <sz val="22"/>
      <color theme="1"/>
      <name val="TH Sarabun New"/>
      <family val="2"/>
    </font>
    <font>
      <b/>
      <u/>
      <sz val="26"/>
      <color theme="1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6">
    <xf numFmtId="0" fontId="0" fillId="0" borderId="0" xfId="0"/>
    <xf numFmtId="0" fontId="6" fillId="0" borderId="0" xfId="0" applyFont="1" applyAlignment="1" applyProtection="1">
      <alignment horizontal="right" vertical="center"/>
      <protection locked="0"/>
    </xf>
    <xf numFmtId="164" fontId="6" fillId="4" borderId="15" xfId="1" applyNumberFormat="1" applyFont="1" applyFill="1" applyBorder="1" applyAlignment="1" applyProtection="1">
      <alignment horizontal="center" vertical="center" wrapText="1"/>
      <protection locked="0"/>
    </xf>
    <xf numFmtId="43" fontId="6" fillId="4" borderId="15" xfId="1" applyFont="1" applyFill="1" applyBorder="1" applyAlignment="1" applyProtection="1">
      <alignment horizontal="center" vertical="center" wrapText="1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164" fontId="6" fillId="4" borderId="5" xfId="1" applyNumberFormat="1" applyFont="1" applyFill="1" applyBorder="1" applyAlignment="1" applyProtection="1">
      <alignment horizontal="center" vertical="center" wrapText="1"/>
      <protection locked="0"/>
    </xf>
    <xf numFmtId="164" fontId="6" fillId="4" borderId="3" xfId="1" applyNumberFormat="1" applyFont="1" applyFill="1" applyBorder="1" applyAlignment="1" applyProtection="1">
      <alignment horizontal="center" vertical="center" wrapText="1"/>
      <protection locked="0"/>
    </xf>
    <xf numFmtId="43" fontId="6" fillId="4" borderId="3" xfId="1" applyFont="1" applyFill="1" applyBorder="1" applyAlignment="1" applyProtection="1">
      <alignment horizontal="center" vertical="center" wrapText="1"/>
      <protection locked="0"/>
    </xf>
    <xf numFmtId="0" fontId="6" fillId="4" borderId="15" xfId="0" applyFont="1" applyFill="1" applyBorder="1" applyAlignment="1" applyProtection="1">
      <alignment horizontal="center" vertical="center" wrapText="1"/>
      <protection locked="0"/>
    </xf>
    <xf numFmtId="164" fontId="6" fillId="4" borderId="15" xfId="1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43" fontId="6" fillId="0" borderId="0" xfId="0" applyNumberFormat="1" applyFont="1" applyAlignment="1" applyProtection="1">
      <alignment vertical="center"/>
      <protection locked="0"/>
    </xf>
    <xf numFmtId="43" fontId="8" fillId="0" borderId="0" xfId="1" applyFont="1" applyFill="1" applyBorder="1" applyAlignment="1" applyProtection="1">
      <alignment horizontal="left" vertical="center"/>
      <protection locked="0"/>
    </xf>
    <xf numFmtId="43" fontId="5" fillId="0" borderId="0" xfId="1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164" fontId="5" fillId="0" borderId="0" xfId="1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164" fontId="5" fillId="0" borderId="0" xfId="1" applyNumberFormat="1" applyFont="1" applyFill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right" vertical="center"/>
      <protection locked="0"/>
    </xf>
    <xf numFmtId="164" fontId="4" fillId="0" borderId="0" xfId="1" applyNumberFormat="1" applyFont="1" applyFill="1" applyBorder="1" applyAlignment="1" applyProtection="1">
      <alignment horizontal="center" vertical="center"/>
      <protection locked="0"/>
    </xf>
    <xf numFmtId="43" fontId="8" fillId="0" borderId="0" xfId="1" applyFont="1" applyFill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164" fontId="8" fillId="0" borderId="0" xfId="1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3" fontId="2" fillId="0" borderId="0" xfId="0" applyNumberFormat="1" applyFont="1" applyAlignment="1" applyProtection="1">
      <alignment horizontal="center" vertical="center"/>
      <protection locked="0"/>
    </xf>
    <xf numFmtId="164" fontId="8" fillId="3" borderId="17" xfId="1" applyNumberFormat="1" applyFont="1" applyFill="1" applyBorder="1" applyAlignment="1" applyProtection="1">
      <alignment horizontal="center" vertical="center"/>
      <protection locked="0"/>
    </xf>
    <xf numFmtId="43" fontId="8" fillId="5" borderId="17" xfId="1" applyFont="1" applyFill="1" applyBorder="1" applyAlignment="1" applyProtection="1">
      <alignment horizontal="center" vertical="center"/>
    </xf>
    <xf numFmtId="164" fontId="8" fillId="3" borderId="17" xfId="1" applyNumberFormat="1" applyFont="1" applyFill="1" applyBorder="1" applyAlignment="1" applyProtection="1">
      <alignment horizontal="right" vertical="center"/>
      <protection locked="0"/>
    </xf>
    <xf numFmtId="2" fontId="8" fillId="5" borderId="17" xfId="1" applyNumberFormat="1" applyFont="1" applyFill="1" applyBorder="1" applyAlignment="1" applyProtection="1">
      <alignment horizontal="center" vertical="center"/>
    </xf>
    <xf numFmtId="43" fontId="8" fillId="0" borderId="17" xfId="1" applyFont="1" applyFill="1" applyBorder="1" applyAlignment="1" applyProtection="1">
      <alignment horizontal="center" vertical="center"/>
    </xf>
    <xf numFmtId="43" fontId="8" fillId="0" borderId="17" xfId="1" applyFont="1" applyBorder="1" applyAlignment="1" applyProtection="1">
      <alignment horizontal="right" vertical="center"/>
    </xf>
    <xf numFmtId="164" fontId="8" fillId="3" borderId="18" xfId="1" applyNumberFormat="1" applyFont="1" applyFill="1" applyBorder="1" applyAlignment="1" applyProtection="1">
      <alignment horizontal="center" vertical="center"/>
      <protection locked="0"/>
    </xf>
    <xf numFmtId="43" fontId="8" fillId="0" borderId="17" xfId="1" applyFont="1" applyFill="1" applyBorder="1" applyAlignment="1" applyProtection="1">
      <alignment vertical="center"/>
    </xf>
    <xf numFmtId="165" fontId="8" fillId="0" borderId="17" xfId="0" applyNumberFormat="1" applyFont="1" applyBorder="1" applyAlignment="1">
      <alignment horizontal="center" vertical="center"/>
    </xf>
    <xf numFmtId="43" fontId="8" fillId="0" borderId="17" xfId="0" applyNumberFormat="1" applyFont="1" applyBorder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/>
      <protection locked="0"/>
    </xf>
    <xf numFmtId="164" fontId="8" fillId="0" borderId="21" xfId="1" applyNumberFormat="1" applyFont="1" applyFill="1" applyBorder="1" applyAlignment="1" applyProtection="1">
      <alignment horizontal="center" vertical="center"/>
      <protection locked="0"/>
    </xf>
    <xf numFmtId="43" fontId="8" fillId="0" borderId="21" xfId="1" applyFont="1" applyFill="1" applyBorder="1" applyAlignment="1" applyProtection="1">
      <alignment horizontal="center" vertical="center"/>
    </xf>
    <xf numFmtId="49" fontId="6" fillId="0" borderId="19" xfId="0" applyNumberFormat="1" applyFont="1" applyBorder="1" applyAlignment="1" applyProtection="1">
      <alignment horizontal="center" vertical="center"/>
      <protection locked="0"/>
    </xf>
    <xf numFmtId="49" fontId="6" fillId="0" borderId="20" xfId="0" applyNumberFormat="1" applyFont="1" applyBorder="1" applyAlignment="1" applyProtection="1">
      <alignment horizontal="center" vertical="center"/>
      <protection locked="0"/>
    </xf>
    <xf numFmtId="164" fontId="8" fillId="0" borderId="21" xfId="1" applyNumberFormat="1" applyFont="1" applyFill="1" applyBorder="1" applyAlignment="1" applyProtection="1">
      <alignment vertical="center"/>
      <protection locked="0"/>
    </xf>
    <xf numFmtId="49" fontId="8" fillId="0" borderId="19" xfId="0" applyNumberFormat="1" applyFont="1" applyBorder="1" applyAlignment="1" applyProtection="1">
      <alignment horizontal="center" vertical="center" wrapText="1"/>
      <protection locked="0"/>
    </xf>
    <xf numFmtId="49" fontId="8" fillId="0" borderId="20" xfId="0" applyNumberFormat="1" applyFont="1" applyBorder="1" applyAlignment="1" applyProtection="1">
      <alignment horizontal="center" vertical="center" wrapText="1"/>
      <protection locked="0"/>
    </xf>
    <xf numFmtId="164" fontId="8" fillId="5" borderId="17" xfId="1" applyNumberFormat="1" applyFont="1" applyFill="1" applyBorder="1" applyAlignment="1" applyProtection="1">
      <alignment horizontal="center" vertical="center"/>
    </xf>
    <xf numFmtId="43" fontId="8" fillId="0" borderId="16" xfId="1" applyFont="1" applyBorder="1" applyAlignment="1" applyProtection="1">
      <alignment horizontal="center" vertical="center"/>
    </xf>
    <xf numFmtId="164" fontId="2" fillId="0" borderId="0" xfId="0" applyNumberFormat="1" applyFont="1" applyAlignment="1" applyProtection="1">
      <alignment vertical="center"/>
      <protection locked="0"/>
    </xf>
    <xf numFmtId="43" fontId="8" fillId="0" borderId="21" xfId="1" applyFont="1" applyFill="1" applyBorder="1" applyAlignment="1" applyProtection="1">
      <alignment horizontal="center" vertical="center"/>
      <protection locked="0"/>
    </xf>
    <xf numFmtId="43" fontId="8" fillId="0" borderId="21" xfId="1" applyFont="1" applyBorder="1" applyAlignment="1" applyProtection="1">
      <alignment horizontal="center" vertical="center"/>
    </xf>
    <xf numFmtId="43" fontId="8" fillId="0" borderId="17" xfId="1" applyFont="1" applyFill="1" applyBorder="1" applyAlignment="1" applyProtection="1">
      <alignment horizontal="center" vertical="center"/>
      <protection locked="0"/>
    </xf>
    <xf numFmtId="43" fontId="2" fillId="0" borderId="0" xfId="1" applyFont="1" applyFill="1" applyAlignment="1" applyProtection="1">
      <alignment vertical="center"/>
      <protection locked="0"/>
    </xf>
    <xf numFmtId="43" fontId="2" fillId="0" borderId="0" xfId="0" applyNumberFormat="1" applyFont="1" applyAlignment="1" applyProtection="1">
      <alignment vertical="center"/>
      <protection locked="0"/>
    </xf>
    <xf numFmtId="164" fontId="8" fillId="0" borderId="22" xfId="1" applyNumberFormat="1" applyFont="1" applyFill="1" applyBorder="1" applyAlignment="1" applyProtection="1">
      <alignment vertical="center"/>
      <protection locked="0"/>
    </xf>
    <xf numFmtId="43" fontId="6" fillId="0" borderId="32" xfId="1" applyFont="1" applyFill="1" applyBorder="1" applyAlignment="1" applyProtection="1">
      <alignment horizontal="center" vertical="center"/>
    </xf>
    <xf numFmtId="43" fontId="7" fillId="0" borderId="28" xfId="1" applyFont="1" applyFill="1" applyBorder="1" applyAlignment="1" applyProtection="1">
      <alignment horizontal="center" vertical="center"/>
    </xf>
    <xf numFmtId="43" fontId="7" fillId="0" borderId="29" xfId="1" applyFont="1" applyFill="1" applyBorder="1" applyAlignment="1" applyProtection="1">
      <alignment horizontal="center" vertical="center"/>
    </xf>
    <xf numFmtId="43" fontId="7" fillId="0" borderId="30" xfId="1" applyFont="1" applyFill="1" applyBorder="1" applyAlignment="1" applyProtection="1">
      <alignment horizontal="center" vertical="center"/>
    </xf>
    <xf numFmtId="164" fontId="8" fillId="0" borderId="19" xfId="1" applyNumberFormat="1" applyFont="1" applyFill="1" applyBorder="1" applyAlignment="1" applyProtection="1">
      <alignment vertical="center"/>
      <protection locked="0"/>
    </xf>
    <xf numFmtId="164" fontId="8" fillId="0" borderId="23" xfId="1" applyNumberFormat="1" applyFont="1" applyFill="1" applyBorder="1" applyAlignment="1" applyProtection="1">
      <alignment vertical="center"/>
      <protection locked="0"/>
    </xf>
    <xf numFmtId="43" fontId="8" fillId="0" borderId="23" xfId="1" applyFont="1" applyFill="1" applyBorder="1" applyAlignment="1" applyProtection="1">
      <alignment horizontal="center" vertical="center"/>
      <protection locked="0"/>
    </xf>
    <xf numFmtId="164" fontId="8" fillId="0" borderId="23" xfId="1" applyNumberFormat="1" applyFont="1" applyFill="1" applyBorder="1" applyAlignment="1" applyProtection="1">
      <alignment horizontal="center" vertical="center"/>
      <protection locked="0"/>
    </xf>
    <xf numFmtId="43" fontId="8" fillId="0" borderId="18" xfId="1" applyFont="1" applyFill="1" applyBorder="1" applyAlignment="1" applyProtection="1">
      <alignment horizontal="center" vertical="center"/>
      <protection locked="0"/>
    </xf>
    <xf numFmtId="164" fontId="8" fillId="0" borderId="25" xfId="1" applyNumberFormat="1" applyFont="1" applyFill="1" applyBorder="1" applyAlignment="1" applyProtection="1">
      <alignment vertical="center"/>
      <protection locked="0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43" fontId="7" fillId="0" borderId="0" xfId="1" applyFont="1" applyFill="1" applyBorder="1" applyAlignment="1" applyProtection="1">
      <alignment horizontal="center" vertical="center"/>
      <protection locked="0"/>
    </xf>
    <xf numFmtId="164" fontId="2" fillId="0" borderId="0" xfId="1" applyNumberFormat="1" applyFont="1" applyFill="1" applyAlignment="1" applyProtection="1">
      <alignment vertical="center"/>
      <protection locked="0"/>
    </xf>
    <xf numFmtId="164" fontId="8" fillId="0" borderId="0" xfId="0" applyNumberFormat="1" applyFont="1" applyAlignment="1" applyProtection="1">
      <alignment vertical="center"/>
      <protection locked="0"/>
    </xf>
    <xf numFmtId="49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64" fontId="8" fillId="10" borderId="17" xfId="1" applyNumberFormat="1" applyFont="1" applyFill="1" applyBorder="1" applyAlignment="1" applyProtection="1">
      <alignment horizontal="right" vertical="center"/>
      <protection locked="0"/>
    </xf>
    <xf numFmtId="2" fontId="8" fillId="10" borderId="17" xfId="1" applyNumberFormat="1" applyFont="1" applyFill="1" applyBorder="1" applyAlignment="1" applyProtection="1">
      <alignment horizontal="right" vertical="center"/>
      <protection locked="0"/>
    </xf>
    <xf numFmtId="43" fontId="8" fillId="10" borderId="17" xfId="1" applyFont="1" applyFill="1" applyBorder="1" applyAlignment="1" applyProtection="1">
      <alignment horizontal="center" vertical="center"/>
    </xf>
    <xf numFmtId="164" fontId="8" fillId="10" borderId="16" xfId="0" applyNumberFormat="1" applyFont="1" applyFill="1" applyBorder="1" applyAlignment="1">
      <alignment horizontal="right" vertical="center"/>
    </xf>
    <xf numFmtId="3" fontId="8" fillId="10" borderId="17" xfId="1" applyNumberFormat="1" applyFont="1" applyFill="1" applyBorder="1" applyAlignment="1" applyProtection="1">
      <alignment horizontal="right" vertical="center"/>
      <protection locked="0"/>
    </xf>
    <xf numFmtId="164" fontId="8" fillId="10" borderId="21" xfId="0" applyNumberFormat="1" applyFont="1" applyFill="1" applyBorder="1" applyAlignment="1">
      <alignment horizontal="right" vertical="center"/>
    </xf>
    <xf numFmtId="3" fontId="8" fillId="10" borderId="21" xfId="1" applyNumberFormat="1" applyFont="1" applyFill="1" applyBorder="1" applyAlignment="1" applyProtection="1">
      <alignment vertical="center"/>
      <protection locked="0"/>
    </xf>
    <xf numFmtId="2" fontId="8" fillId="10" borderId="17" xfId="1" applyNumberFormat="1" applyFont="1" applyFill="1" applyBorder="1" applyAlignment="1" applyProtection="1">
      <alignment vertical="center"/>
      <protection locked="0"/>
    </xf>
    <xf numFmtId="43" fontId="8" fillId="0" borderId="31" xfId="1" applyFont="1" applyBorder="1" applyAlignment="1" applyProtection="1">
      <alignment horizontal="center" vertical="center"/>
    </xf>
    <xf numFmtId="43" fontId="8" fillId="0" borderId="10" xfId="1" applyFont="1" applyFill="1" applyBorder="1" applyAlignment="1" applyProtection="1">
      <alignment horizontal="center" vertical="center"/>
      <protection locked="0"/>
    </xf>
    <xf numFmtId="164" fontId="8" fillId="0" borderId="31" xfId="1" applyNumberFormat="1" applyFont="1" applyFill="1" applyBorder="1" applyAlignment="1" applyProtection="1">
      <alignment vertical="center"/>
      <protection locked="0"/>
    </xf>
    <xf numFmtId="43" fontId="4" fillId="4" borderId="15" xfId="1" applyFont="1" applyFill="1" applyBorder="1" applyAlignment="1" applyProtection="1">
      <alignment vertical="center"/>
    </xf>
    <xf numFmtId="43" fontId="8" fillId="0" borderId="10" xfId="1" applyFont="1" applyFill="1" applyBorder="1" applyAlignment="1" applyProtection="1">
      <alignment horizontal="center" vertical="center"/>
    </xf>
    <xf numFmtId="0" fontId="7" fillId="5" borderId="12" xfId="0" applyFont="1" applyFill="1" applyBorder="1" applyAlignment="1" applyProtection="1">
      <alignment vertical="center"/>
      <protection locked="0"/>
    </xf>
    <xf numFmtId="49" fontId="8" fillId="0" borderId="28" xfId="0" applyNumberFormat="1" applyFont="1" applyBorder="1" applyAlignment="1" applyProtection="1">
      <alignment vertical="center"/>
      <protection locked="0"/>
    </xf>
    <xf numFmtId="43" fontId="9" fillId="0" borderId="30" xfId="1" applyFont="1" applyFill="1" applyBorder="1" applyAlignment="1" applyProtection="1">
      <alignment vertical="center"/>
      <protection locked="0"/>
    </xf>
    <xf numFmtId="43" fontId="4" fillId="2" borderId="15" xfId="1" applyFont="1" applyFill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  <protection locked="0"/>
    </xf>
    <xf numFmtId="164" fontId="8" fillId="10" borderId="31" xfId="0" applyNumberFormat="1" applyFont="1" applyFill="1" applyBorder="1" applyAlignment="1">
      <alignment horizontal="right" vertical="center"/>
    </xf>
    <xf numFmtId="43" fontId="13" fillId="6" borderId="15" xfId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164" fontId="6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49" fontId="4" fillId="0" borderId="19" xfId="1" applyNumberFormat="1" applyFont="1" applyFill="1" applyBorder="1" applyAlignment="1" applyProtection="1">
      <alignment vertical="center" wrapText="1"/>
      <protection locked="0"/>
    </xf>
    <xf numFmtId="49" fontId="4" fillId="0" borderId="22" xfId="1" applyNumberFormat="1" applyFont="1" applyFill="1" applyBorder="1" applyAlignment="1" applyProtection="1">
      <alignment vertical="center" wrapText="1"/>
      <protection locked="0"/>
    </xf>
    <xf numFmtId="0" fontId="17" fillId="0" borderId="0" xfId="0" applyFont="1" applyAlignment="1" applyProtection="1">
      <alignment horizontal="right" vertical="center"/>
      <protection locked="0"/>
    </xf>
    <xf numFmtId="0" fontId="17" fillId="3" borderId="0" xfId="0" applyFont="1" applyFill="1" applyAlignment="1" applyProtection="1">
      <alignment horizontal="center" vertical="center"/>
      <protection locked="0"/>
    </xf>
    <xf numFmtId="0" fontId="17" fillId="3" borderId="0" xfId="0" applyFont="1" applyFill="1" applyAlignment="1" applyProtection="1">
      <alignment horizontal="left" vertical="center"/>
      <protection locked="0"/>
    </xf>
    <xf numFmtId="164" fontId="17" fillId="3" borderId="0" xfId="0" applyNumberFormat="1" applyFont="1" applyFill="1" applyAlignment="1" applyProtection="1">
      <alignment horizontal="center" vertical="center"/>
      <protection locked="0"/>
    </xf>
    <xf numFmtId="49" fontId="15" fillId="3" borderId="0" xfId="0" applyNumberFormat="1" applyFont="1" applyFill="1" applyAlignment="1" applyProtection="1">
      <alignment vertical="center"/>
      <protection locked="0"/>
    </xf>
    <xf numFmtId="0" fontId="18" fillId="3" borderId="0" xfId="0" applyFont="1" applyFill="1" applyAlignment="1" applyProtection="1">
      <alignment vertical="center"/>
      <protection locked="0"/>
    </xf>
    <xf numFmtId="49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1" fontId="8" fillId="5" borderId="17" xfId="1" applyNumberFormat="1" applyFont="1" applyFill="1" applyBorder="1" applyAlignment="1" applyProtection="1">
      <alignment horizontal="center" vertical="center"/>
      <protection locked="0"/>
    </xf>
    <xf numFmtId="1" fontId="8" fillId="5" borderId="21" xfId="1" applyNumberFormat="1" applyFont="1" applyFill="1" applyBorder="1" applyAlignment="1" applyProtection="1">
      <alignment horizontal="center" vertical="center"/>
      <protection locked="0"/>
    </xf>
    <xf numFmtId="43" fontId="11" fillId="0" borderId="12" xfId="1" applyFont="1" applyFill="1" applyBorder="1" applyAlignment="1" applyProtection="1">
      <alignment vertical="center"/>
    </xf>
    <xf numFmtId="43" fontId="11" fillId="0" borderId="13" xfId="1" applyFont="1" applyFill="1" applyBorder="1" applyAlignment="1" applyProtection="1">
      <alignment vertical="center"/>
    </xf>
    <xf numFmtId="1" fontId="6" fillId="4" borderId="14" xfId="1" applyNumberFormat="1" applyFont="1" applyFill="1" applyBorder="1" applyAlignment="1" applyProtection="1">
      <alignment horizontal="center" vertical="center"/>
      <protection locked="0"/>
    </xf>
    <xf numFmtId="164" fontId="6" fillId="4" borderId="14" xfId="1" applyNumberFormat="1" applyFont="1" applyFill="1" applyBorder="1" applyAlignment="1" applyProtection="1">
      <alignment vertical="center"/>
    </xf>
    <xf numFmtId="43" fontId="6" fillId="4" borderId="14" xfId="1" applyFont="1" applyFill="1" applyBorder="1" applyAlignment="1" applyProtection="1">
      <alignment vertical="center"/>
    </xf>
    <xf numFmtId="165" fontId="6" fillId="4" borderId="14" xfId="1" applyNumberFormat="1" applyFont="1" applyFill="1" applyBorder="1" applyAlignment="1" applyProtection="1">
      <alignment vertical="center"/>
    </xf>
    <xf numFmtId="43" fontId="7" fillId="4" borderId="14" xfId="1" applyFont="1" applyFill="1" applyBorder="1" applyAlignment="1" applyProtection="1">
      <alignment vertical="center"/>
    </xf>
    <xf numFmtId="1" fontId="8" fillId="5" borderId="33" xfId="1" applyNumberFormat="1" applyFont="1" applyFill="1" applyBorder="1" applyAlignment="1" applyProtection="1">
      <alignment horizontal="center" vertical="center"/>
      <protection locked="0"/>
    </xf>
    <xf numFmtId="164" fontId="8" fillId="3" borderId="33" xfId="1" applyNumberFormat="1" applyFont="1" applyFill="1" applyBorder="1" applyAlignment="1" applyProtection="1">
      <alignment horizontal="right" vertical="center"/>
      <protection locked="0"/>
    </xf>
    <xf numFmtId="2" fontId="8" fillId="5" borderId="33" xfId="1" applyNumberFormat="1" applyFont="1" applyFill="1" applyBorder="1" applyAlignment="1" applyProtection="1">
      <alignment horizontal="center" vertical="center"/>
    </xf>
    <xf numFmtId="43" fontId="8" fillId="0" borderId="33" xfId="1" applyFont="1" applyFill="1" applyBorder="1" applyAlignment="1" applyProtection="1">
      <alignment horizontal="center" vertical="center"/>
    </xf>
    <xf numFmtId="43" fontId="8" fillId="0" borderId="33" xfId="1" applyFont="1" applyBorder="1" applyAlignment="1" applyProtection="1">
      <alignment horizontal="right" vertical="center"/>
    </xf>
    <xf numFmtId="164" fontId="8" fillId="11" borderId="26" xfId="1" applyNumberFormat="1" applyFont="1" applyFill="1" applyBorder="1" applyAlignment="1" applyProtection="1">
      <alignment horizontal="center" vertical="center"/>
      <protection locked="0"/>
    </xf>
    <xf numFmtId="2" fontId="8" fillId="11" borderId="33" xfId="1" applyNumberFormat="1" applyFont="1" applyFill="1" applyBorder="1" applyAlignment="1" applyProtection="1">
      <alignment horizontal="center" vertical="center"/>
    </xf>
    <xf numFmtId="43" fontId="8" fillId="11" borderId="33" xfId="1" applyFont="1" applyFill="1" applyBorder="1" applyAlignment="1" applyProtection="1">
      <alignment vertical="center"/>
    </xf>
    <xf numFmtId="165" fontId="8" fillId="11" borderId="33" xfId="0" applyNumberFormat="1" applyFont="1" applyFill="1" applyBorder="1" applyAlignment="1">
      <alignment horizontal="center" vertical="center"/>
    </xf>
    <xf numFmtId="43" fontId="8" fillId="11" borderId="33" xfId="1" applyFont="1" applyFill="1" applyBorder="1" applyAlignment="1" applyProtection="1">
      <alignment horizontal="center" vertical="center"/>
    </xf>
    <xf numFmtId="164" fontId="6" fillId="2" borderId="33" xfId="1" applyNumberFormat="1" applyFont="1" applyFill="1" applyBorder="1" applyAlignment="1" applyProtection="1">
      <alignment vertical="center"/>
    </xf>
    <xf numFmtId="164" fontId="6" fillId="2" borderId="33" xfId="1" applyNumberFormat="1" applyFont="1" applyFill="1" applyBorder="1" applyAlignment="1" applyProtection="1">
      <alignment vertical="center"/>
      <protection locked="0"/>
    </xf>
    <xf numFmtId="43" fontId="6" fillId="2" borderId="33" xfId="1" applyFont="1" applyFill="1" applyBorder="1" applyAlignment="1" applyProtection="1">
      <alignment vertical="center"/>
    </xf>
    <xf numFmtId="43" fontId="7" fillId="2" borderId="33" xfId="1" applyFont="1" applyFill="1" applyBorder="1" applyAlignment="1" applyProtection="1">
      <alignment vertical="center"/>
    </xf>
    <xf numFmtId="1" fontId="8" fillId="5" borderId="31" xfId="1" applyNumberFormat="1" applyFont="1" applyFill="1" applyBorder="1" applyAlignment="1" applyProtection="1">
      <alignment horizontal="center" vertical="center"/>
      <protection locked="0"/>
    </xf>
    <xf numFmtId="3" fontId="8" fillId="10" borderId="31" xfId="1" applyNumberFormat="1" applyFont="1" applyFill="1" applyBorder="1" applyAlignment="1" applyProtection="1">
      <alignment vertical="center"/>
      <protection locked="0"/>
    </xf>
    <xf numFmtId="2" fontId="8" fillId="10" borderId="10" xfId="1" applyNumberFormat="1" applyFont="1" applyFill="1" applyBorder="1" applyAlignment="1" applyProtection="1">
      <alignment vertical="center"/>
      <protection locked="0"/>
    </xf>
    <xf numFmtId="43" fontId="8" fillId="10" borderId="10" xfId="1" applyFont="1" applyFill="1" applyBorder="1" applyAlignment="1" applyProtection="1">
      <alignment horizontal="center" vertical="center"/>
    </xf>
    <xf numFmtId="164" fontId="8" fillId="3" borderId="8" xfId="1" applyNumberFormat="1" applyFont="1" applyFill="1" applyBorder="1" applyAlignment="1" applyProtection="1">
      <alignment horizontal="center" vertical="center"/>
      <protection locked="0"/>
    </xf>
    <xf numFmtId="2" fontId="8" fillId="5" borderId="10" xfId="1" applyNumberFormat="1" applyFont="1" applyFill="1" applyBorder="1" applyAlignment="1" applyProtection="1">
      <alignment horizontal="center" vertical="center"/>
    </xf>
    <xf numFmtId="43" fontId="8" fillId="0" borderId="10" xfId="1" applyFont="1" applyFill="1" applyBorder="1" applyAlignment="1" applyProtection="1">
      <alignment vertical="center"/>
    </xf>
    <xf numFmtId="43" fontId="7" fillId="0" borderId="7" xfId="1" applyFont="1" applyFill="1" applyBorder="1" applyAlignment="1" applyProtection="1">
      <alignment horizontal="center" vertical="center"/>
    </xf>
    <xf numFmtId="43" fontId="7" fillId="0" borderId="0" xfId="1" applyFont="1" applyFill="1" applyBorder="1" applyAlignment="1" applyProtection="1">
      <alignment horizontal="center" vertical="center"/>
    </xf>
    <xf numFmtId="43" fontId="7" fillId="0" borderId="8" xfId="1" applyFont="1" applyFill="1" applyBorder="1" applyAlignment="1" applyProtection="1">
      <alignment horizontal="center" vertical="center"/>
    </xf>
    <xf numFmtId="164" fontId="6" fillId="2" borderId="15" xfId="1" applyNumberFormat="1" applyFont="1" applyFill="1" applyBorder="1" applyAlignment="1" applyProtection="1">
      <alignment vertical="center"/>
    </xf>
    <xf numFmtId="164" fontId="6" fillId="2" borderId="15" xfId="1" applyNumberFormat="1" applyFont="1" applyFill="1" applyBorder="1" applyAlignment="1" applyProtection="1">
      <alignment vertical="center"/>
      <protection locked="0"/>
    </xf>
    <xf numFmtId="43" fontId="6" fillId="2" borderId="15" xfId="1" applyFont="1" applyFill="1" applyBorder="1" applyAlignment="1" applyProtection="1">
      <alignment vertical="center"/>
    </xf>
    <xf numFmtId="43" fontId="7" fillId="2" borderId="15" xfId="1" applyFont="1" applyFill="1" applyBorder="1" applyAlignment="1" applyProtection="1">
      <alignment vertical="center"/>
    </xf>
    <xf numFmtId="43" fontId="11" fillId="0" borderId="15" xfId="1" applyFont="1" applyFill="1" applyBorder="1" applyAlignment="1" applyProtection="1">
      <alignment vertical="center"/>
    </xf>
    <xf numFmtId="1" fontId="8" fillId="5" borderId="10" xfId="1" applyNumberFormat="1" applyFont="1" applyFill="1" applyBorder="1" applyAlignment="1" applyProtection="1">
      <alignment horizontal="center" vertical="center"/>
      <protection locked="0"/>
    </xf>
    <xf numFmtId="164" fontId="8" fillId="3" borderId="10" xfId="1" applyNumberFormat="1" applyFont="1" applyFill="1" applyBorder="1" applyAlignment="1" applyProtection="1">
      <alignment horizontal="right" vertical="center"/>
      <protection locked="0"/>
    </xf>
    <xf numFmtId="43" fontId="8" fillId="0" borderId="10" xfId="1" applyFont="1" applyBorder="1" applyAlignment="1" applyProtection="1">
      <alignment horizontal="right" vertical="center"/>
    </xf>
    <xf numFmtId="164" fontId="8" fillId="11" borderId="8" xfId="1" applyNumberFormat="1" applyFont="1" applyFill="1" applyBorder="1" applyAlignment="1" applyProtection="1">
      <alignment horizontal="center" vertical="center"/>
      <protection locked="0"/>
    </xf>
    <xf numFmtId="2" fontId="8" fillId="11" borderId="10" xfId="1" applyNumberFormat="1" applyFont="1" applyFill="1" applyBorder="1" applyAlignment="1" applyProtection="1">
      <alignment horizontal="center" vertical="center"/>
    </xf>
    <xf numFmtId="43" fontId="8" fillId="11" borderId="10" xfId="1" applyFont="1" applyFill="1" applyBorder="1" applyAlignment="1" applyProtection="1">
      <alignment vertical="center"/>
    </xf>
    <xf numFmtId="165" fontId="8" fillId="11" borderId="10" xfId="0" applyNumberFormat="1" applyFont="1" applyFill="1" applyBorder="1" applyAlignment="1">
      <alignment horizontal="center" vertical="center"/>
    </xf>
    <xf numFmtId="43" fontId="8" fillId="11" borderId="10" xfId="1" applyFont="1" applyFill="1" applyBorder="1" applyAlignment="1" applyProtection="1">
      <alignment horizontal="center" vertical="center"/>
    </xf>
    <xf numFmtId="1" fontId="6" fillId="4" borderId="15" xfId="1" applyNumberFormat="1" applyFont="1" applyFill="1" applyBorder="1" applyAlignment="1" applyProtection="1">
      <alignment horizontal="center" vertical="center"/>
      <protection locked="0"/>
    </xf>
    <xf numFmtId="164" fontId="6" fillId="4" borderId="15" xfId="1" applyNumberFormat="1" applyFont="1" applyFill="1" applyBorder="1" applyAlignment="1" applyProtection="1">
      <alignment vertical="center"/>
    </xf>
    <xf numFmtId="43" fontId="6" fillId="4" borderId="15" xfId="1" applyFont="1" applyFill="1" applyBorder="1" applyAlignment="1" applyProtection="1">
      <alignment vertical="center"/>
    </xf>
    <xf numFmtId="165" fontId="6" fillId="4" borderId="15" xfId="1" applyNumberFormat="1" applyFont="1" applyFill="1" applyBorder="1" applyAlignment="1" applyProtection="1">
      <alignment vertical="center"/>
    </xf>
    <xf numFmtId="43" fontId="7" fillId="4" borderId="15" xfId="1" applyFont="1" applyFill="1" applyBorder="1" applyAlignment="1" applyProtection="1">
      <alignment vertical="center"/>
    </xf>
    <xf numFmtId="49" fontId="16" fillId="7" borderId="27" xfId="0" applyNumberFormat="1" applyFont="1" applyFill="1" applyBorder="1" applyAlignment="1" applyProtection="1">
      <alignment vertical="center"/>
      <protection locked="0"/>
    </xf>
    <xf numFmtId="164" fontId="16" fillId="7" borderId="23" xfId="1" applyNumberFormat="1" applyFont="1" applyFill="1" applyBorder="1" applyAlignment="1" applyProtection="1">
      <alignment vertical="center"/>
      <protection locked="0"/>
    </xf>
    <xf numFmtId="43" fontId="16" fillId="3" borderId="23" xfId="1" applyFont="1" applyFill="1" applyBorder="1" applyAlignment="1" applyProtection="1">
      <alignment vertical="center"/>
      <protection locked="0"/>
    </xf>
    <xf numFmtId="43" fontId="16" fillId="0" borderId="23" xfId="1" applyFont="1" applyFill="1" applyBorder="1" applyAlignment="1" applyProtection="1">
      <alignment horizontal="left" vertical="center"/>
      <protection locked="0"/>
    </xf>
    <xf numFmtId="49" fontId="16" fillId="7" borderId="19" xfId="0" applyNumberFormat="1" applyFont="1" applyFill="1" applyBorder="1" applyAlignment="1" applyProtection="1">
      <alignment vertical="center"/>
      <protection locked="0"/>
    </xf>
    <xf numFmtId="164" fontId="16" fillId="7" borderId="22" xfId="1" applyNumberFormat="1" applyFont="1" applyFill="1" applyBorder="1" applyAlignment="1" applyProtection="1">
      <alignment vertical="center"/>
      <protection locked="0"/>
    </xf>
    <xf numFmtId="49" fontId="16" fillId="8" borderId="19" xfId="0" applyNumberFormat="1" applyFont="1" applyFill="1" applyBorder="1" applyAlignment="1" applyProtection="1">
      <alignment vertical="center"/>
      <protection locked="0"/>
    </xf>
    <xf numFmtId="164" fontId="16" fillId="8" borderId="22" xfId="1" applyNumberFormat="1" applyFont="1" applyFill="1" applyBorder="1" applyAlignment="1" applyProtection="1">
      <alignment vertical="center"/>
      <protection locked="0"/>
    </xf>
    <xf numFmtId="43" fontId="16" fillId="3" borderId="22" xfId="1" applyFont="1" applyFill="1" applyBorder="1" applyAlignment="1" applyProtection="1">
      <alignment vertical="center"/>
      <protection locked="0"/>
    </xf>
    <xf numFmtId="43" fontId="16" fillId="0" borderId="25" xfId="1" applyFont="1" applyFill="1" applyBorder="1" applyAlignment="1" applyProtection="1">
      <alignment horizontal="left" vertical="center"/>
      <protection locked="0"/>
    </xf>
    <xf numFmtId="43" fontId="16" fillId="0" borderId="22" xfId="1" applyFont="1" applyFill="1" applyBorder="1" applyAlignment="1" applyProtection="1">
      <alignment vertical="center"/>
    </xf>
    <xf numFmtId="43" fontId="12" fillId="0" borderId="22" xfId="0" applyNumberFormat="1" applyFont="1" applyBorder="1" applyAlignment="1">
      <alignment vertical="center"/>
    </xf>
    <xf numFmtId="43" fontId="12" fillId="0" borderId="25" xfId="0" applyNumberFormat="1" applyFont="1" applyBorder="1" applyAlignment="1">
      <alignment vertical="center"/>
    </xf>
    <xf numFmtId="43" fontId="14" fillId="0" borderId="23" xfId="1" applyFont="1" applyFill="1" applyBorder="1" applyAlignment="1" applyProtection="1">
      <alignment horizontal="center" vertical="center"/>
    </xf>
    <xf numFmtId="43" fontId="14" fillId="0" borderId="18" xfId="1" applyFont="1" applyFill="1" applyBorder="1" applyAlignment="1" applyProtection="1">
      <alignment horizontal="left" vertical="center"/>
    </xf>
    <xf numFmtId="43" fontId="14" fillId="0" borderId="22" xfId="1" applyFont="1" applyFill="1" applyBorder="1" applyAlignment="1" applyProtection="1">
      <alignment vertical="center" wrapText="1"/>
    </xf>
    <xf numFmtId="43" fontId="14" fillId="0" borderId="23" xfId="1" applyFont="1" applyFill="1" applyBorder="1" applyAlignment="1" applyProtection="1">
      <alignment vertical="center"/>
    </xf>
    <xf numFmtId="0" fontId="8" fillId="0" borderId="23" xfId="1" applyNumberFormat="1" applyFont="1" applyFill="1" applyBorder="1" applyAlignment="1" applyProtection="1">
      <alignment horizontal="center" vertical="center"/>
    </xf>
    <xf numFmtId="0" fontId="8" fillId="0" borderId="22" xfId="1" applyNumberFormat="1" applyFont="1" applyFill="1" applyBorder="1" applyAlignment="1" applyProtection="1">
      <alignment vertical="center"/>
    </xf>
    <xf numFmtId="49" fontId="8" fillId="0" borderId="28" xfId="0" applyNumberFormat="1" applyFont="1" applyBorder="1" applyAlignment="1" applyProtection="1">
      <alignment horizontal="center" vertical="center" wrapText="1"/>
      <protection locked="0"/>
    </xf>
    <xf numFmtId="49" fontId="8" fillId="0" borderId="30" xfId="0" applyNumberFormat="1" applyFont="1" applyBorder="1" applyAlignment="1" applyProtection="1">
      <alignment horizontal="center" vertical="center" wrapText="1"/>
      <protection locked="0"/>
    </xf>
    <xf numFmtId="49" fontId="13" fillId="4" borderId="15" xfId="0" applyNumberFormat="1" applyFont="1" applyFill="1" applyBorder="1" applyAlignment="1" applyProtection="1">
      <alignment horizontal="center" vertical="center"/>
      <protection locked="0"/>
    </xf>
    <xf numFmtId="43" fontId="6" fillId="4" borderId="1" xfId="1" applyFont="1" applyFill="1" applyBorder="1" applyAlignment="1" applyProtection="1">
      <alignment horizontal="center" vertical="center"/>
      <protection locked="0"/>
    </xf>
    <xf numFmtId="43" fontId="6" fillId="4" borderId="9" xfId="1" applyFont="1" applyFill="1" applyBorder="1" applyAlignment="1" applyProtection="1">
      <alignment horizontal="center" vertical="center"/>
      <protection locked="0"/>
    </xf>
    <xf numFmtId="43" fontId="6" fillId="4" borderId="11" xfId="1" applyFont="1" applyFill="1" applyBorder="1" applyAlignment="1" applyProtection="1">
      <alignment horizontal="center" vertical="center"/>
      <protection locked="0"/>
    </xf>
    <xf numFmtId="43" fontId="6" fillId="4" borderId="12" xfId="1" applyFont="1" applyFill="1" applyBorder="1" applyAlignment="1" applyProtection="1">
      <alignment horizontal="center" vertical="center"/>
      <protection locked="0"/>
    </xf>
    <xf numFmtId="164" fontId="6" fillId="4" borderId="6" xfId="1" applyNumberFormat="1" applyFont="1" applyFill="1" applyBorder="1" applyAlignment="1" applyProtection="1">
      <alignment horizontal="center" vertical="center" wrapText="1"/>
      <protection locked="0"/>
    </xf>
    <xf numFmtId="164" fontId="6" fillId="4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4" borderId="14" xfId="1" applyNumberFormat="1" applyFont="1" applyFill="1" applyBorder="1" applyAlignment="1" applyProtection="1">
      <alignment horizontal="center" vertical="center" wrapText="1"/>
      <protection locked="0"/>
    </xf>
    <xf numFmtId="43" fontId="6" fillId="4" borderId="6" xfId="1" applyFont="1" applyFill="1" applyBorder="1" applyAlignment="1" applyProtection="1">
      <alignment horizontal="center" vertical="center" wrapText="1"/>
      <protection locked="0"/>
    </xf>
    <xf numFmtId="43" fontId="6" fillId="4" borderId="10" xfId="1" applyFont="1" applyFill="1" applyBorder="1" applyAlignment="1" applyProtection="1">
      <alignment horizontal="center" vertical="center" wrapText="1"/>
      <protection locked="0"/>
    </xf>
    <xf numFmtId="43" fontId="6" fillId="4" borderId="14" xfId="1" applyFont="1" applyFill="1" applyBorder="1" applyAlignment="1" applyProtection="1">
      <alignment horizontal="center" vertical="center" wrapText="1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49" fontId="6" fillId="0" borderId="19" xfId="0" applyNumberFormat="1" applyFont="1" applyBorder="1" applyAlignment="1" applyProtection="1">
      <alignment horizontal="center" vertical="center"/>
      <protection locked="0"/>
    </xf>
    <xf numFmtId="49" fontId="6" fillId="0" borderId="20" xfId="0" applyNumberFormat="1" applyFont="1" applyBorder="1" applyAlignment="1" applyProtection="1">
      <alignment horizontal="center" vertical="center"/>
      <protection locked="0"/>
    </xf>
    <xf numFmtId="49" fontId="8" fillId="0" borderId="19" xfId="0" applyNumberFormat="1" applyFont="1" applyBorder="1" applyAlignment="1" applyProtection="1">
      <alignment horizontal="center" vertical="center" wrapText="1"/>
      <protection locked="0"/>
    </xf>
    <xf numFmtId="49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1" fillId="5" borderId="12" xfId="0" applyFont="1" applyFill="1" applyBorder="1" applyAlignment="1" applyProtection="1">
      <alignment horizontal="right" vertical="center"/>
      <protection locked="0"/>
    </xf>
    <xf numFmtId="43" fontId="6" fillId="4" borderId="10" xfId="1" applyFont="1" applyFill="1" applyBorder="1" applyAlignment="1" applyProtection="1">
      <alignment horizontal="center" vertical="center"/>
      <protection locked="0"/>
    </xf>
    <xf numFmtId="43" fontId="6" fillId="4" borderId="14" xfId="1" applyFont="1" applyFill="1" applyBorder="1" applyAlignment="1" applyProtection="1">
      <alignment horizontal="center" vertical="center"/>
      <protection locked="0"/>
    </xf>
    <xf numFmtId="49" fontId="6" fillId="4" borderId="3" xfId="0" applyNumberFormat="1" applyFont="1" applyFill="1" applyBorder="1" applyAlignment="1" applyProtection="1">
      <alignment horizontal="center" vertical="center"/>
      <protection locked="0"/>
    </xf>
    <xf numFmtId="49" fontId="6" fillId="4" borderId="4" xfId="0" applyNumberFormat="1" applyFont="1" applyFill="1" applyBorder="1" applyAlignment="1" applyProtection="1">
      <alignment horizontal="center" vertical="center"/>
      <protection locked="0"/>
    </xf>
    <xf numFmtId="49" fontId="6" fillId="4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49" fontId="6" fillId="2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49" fontId="15" fillId="0" borderId="24" xfId="1" applyNumberFormat="1" applyFont="1" applyFill="1" applyBorder="1" applyAlignment="1" applyProtection="1">
      <alignment horizontal="left" vertical="center" wrapText="1"/>
      <protection locked="0"/>
    </xf>
    <xf numFmtId="49" fontId="15" fillId="0" borderId="25" xfId="1" applyNumberFormat="1" applyFont="1" applyFill="1" applyBorder="1" applyAlignment="1" applyProtection="1">
      <alignment horizontal="left" vertical="center" wrapText="1"/>
      <protection locked="0"/>
    </xf>
    <xf numFmtId="49" fontId="15" fillId="0" borderId="26" xfId="1" applyNumberFormat="1" applyFont="1" applyFill="1" applyBorder="1" applyAlignment="1" applyProtection="1">
      <alignment horizontal="left" vertical="center" wrapText="1"/>
      <protection locked="0"/>
    </xf>
    <xf numFmtId="49" fontId="4" fillId="0" borderId="19" xfId="1" applyNumberFormat="1" applyFont="1" applyFill="1" applyBorder="1" applyAlignment="1" applyProtection="1">
      <alignment horizontal="left" vertical="center" wrapText="1"/>
      <protection locked="0"/>
    </xf>
    <xf numFmtId="49" fontId="4" fillId="0" borderId="22" xfId="1" applyNumberFormat="1" applyFont="1" applyFill="1" applyBorder="1" applyAlignment="1" applyProtection="1">
      <alignment horizontal="left" vertical="center" wrapText="1"/>
      <protection locked="0"/>
    </xf>
    <xf numFmtId="49" fontId="4" fillId="0" borderId="20" xfId="1" applyNumberFormat="1" applyFont="1" applyFill="1" applyBorder="1" applyAlignment="1" applyProtection="1">
      <alignment horizontal="left" vertical="center" wrapText="1"/>
      <protection locked="0"/>
    </xf>
    <xf numFmtId="49" fontId="13" fillId="6" borderId="15" xfId="0" applyNumberFormat="1" applyFont="1" applyFill="1" applyBorder="1" applyAlignment="1" applyProtection="1">
      <alignment horizontal="center" vertical="center"/>
      <protection locked="0"/>
    </xf>
    <xf numFmtId="49" fontId="17" fillId="9" borderId="3" xfId="0" applyNumberFormat="1" applyFont="1" applyFill="1" applyBorder="1" applyAlignment="1" applyProtection="1">
      <alignment horizontal="center" vertical="center"/>
      <protection locked="0"/>
    </xf>
    <xf numFmtId="49" fontId="17" fillId="9" borderId="4" xfId="0" applyNumberFormat="1" applyFont="1" applyFill="1" applyBorder="1" applyAlignment="1" applyProtection="1">
      <alignment horizontal="center" vertical="center"/>
      <protection locked="0"/>
    </xf>
    <xf numFmtId="49" fontId="17" fillId="9" borderId="5" xfId="0" applyNumberFormat="1" applyFont="1" applyFill="1" applyBorder="1" applyAlignment="1" applyProtection="1">
      <alignment horizontal="center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4" fillId="0" borderId="22" xfId="1" applyNumberFormat="1" applyFont="1" applyFill="1" applyBorder="1" applyAlignment="1" applyProtection="1">
      <alignment horizontal="right" vertical="center"/>
    </xf>
    <xf numFmtId="0" fontId="14" fillId="0" borderId="22" xfId="1" applyNumberFormat="1" applyFont="1" applyFill="1" applyBorder="1" applyAlignment="1" applyProtection="1">
      <alignment horizontal="right" vertical="center" wrapText="1"/>
    </xf>
    <xf numFmtId="43" fontId="7" fillId="0" borderId="23" xfId="1" applyFont="1" applyFill="1" applyBorder="1" applyAlignment="1" applyProtection="1">
      <alignment horizontal="center" vertical="center"/>
    </xf>
    <xf numFmtId="43" fontId="11" fillId="0" borderId="15" xfId="1" applyFont="1" applyFill="1" applyBorder="1" applyAlignment="1" applyProtection="1">
      <alignment horizontal="right" vertical="center"/>
    </xf>
    <xf numFmtId="1" fontId="6" fillId="2" borderId="15" xfId="1" applyNumberFormat="1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43" fontId="6" fillId="4" borderId="7" xfId="1" applyFont="1" applyFill="1" applyBorder="1" applyAlignment="1" applyProtection="1">
      <alignment horizontal="center" vertical="center"/>
      <protection locked="0"/>
    </xf>
    <xf numFmtId="43" fontId="6" fillId="4" borderId="0" xfId="1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7" fillId="3" borderId="0" xfId="0" applyFont="1" applyFill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center" vertical="center"/>
      <protection locked="0"/>
    </xf>
    <xf numFmtId="43" fontId="11" fillId="0" borderId="11" xfId="1" applyFont="1" applyFill="1" applyBorder="1" applyAlignment="1" applyProtection="1">
      <alignment horizontal="right" vertical="center"/>
    </xf>
    <xf numFmtId="43" fontId="11" fillId="0" borderId="12" xfId="1" applyFont="1" applyFill="1" applyBorder="1" applyAlignment="1" applyProtection="1">
      <alignment horizontal="right" vertical="center"/>
    </xf>
    <xf numFmtId="43" fontId="7" fillId="0" borderId="32" xfId="1" applyFont="1" applyFill="1" applyBorder="1" applyAlignment="1" applyProtection="1">
      <alignment horizontal="center" vertical="center"/>
    </xf>
    <xf numFmtId="49" fontId="15" fillId="0" borderId="19" xfId="1" applyNumberFormat="1" applyFont="1" applyFill="1" applyBorder="1" applyAlignment="1" applyProtection="1">
      <alignment horizontal="left" vertical="center" wrapText="1"/>
      <protection locked="0"/>
    </xf>
    <xf numFmtId="49" fontId="15" fillId="0" borderId="22" xfId="1" applyNumberFormat="1" applyFont="1" applyFill="1" applyBorder="1" applyAlignment="1" applyProtection="1">
      <alignment horizontal="left" vertical="center" wrapText="1"/>
      <protection locked="0"/>
    </xf>
    <xf numFmtId="49" fontId="15" fillId="0" borderId="20" xfId="1" applyNumberFormat="1" applyFont="1" applyFill="1" applyBorder="1" applyAlignment="1" applyProtection="1">
      <alignment horizontal="left" vertical="center" wrapText="1"/>
      <protection locked="0"/>
    </xf>
    <xf numFmtId="1" fontId="6" fillId="2" borderId="10" xfId="1" applyNumberFormat="1" applyFont="1" applyFill="1" applyBorder="1" applyAlignment="1" applyProtection="1">
      <alignment horizontal="center" vertical="center"/>
      <protection locked="0"/>
    </xf>
    <xf numFmtId="1" fontId="6" fillId="2" borderId="14" xfId="1" applyNumberFormat="1" applyFont="1" applyFill="1" applyBorder="1" applyAlignment="1" applyProtection="1">
      <alignment horizontal="center" vertical="center"/>
      <protection locked="0"/>
    </xf>
    <xf numFmtId="49" fontId="15" fillId="0" borderId="24" xfId="1" applyNumberFormat="1" applyFont="1" applyFill="1" applyBorder="1" applyAlignment="1" applyProtection="1">
      <alignment horizontal="left" vertical="center"/>
      <protection locked="0"/>
    </xf>
    <xf numFmtId="49" fontId="15" fillId="0" borderId="25" xfId="1" applyNumberFormat="1" applyFont="1" applyFill="1" applyBorder="1" applyAlignment="1" applyProtection="1">
      <alignment horizontal="left" vertical="center"/>
      <protection locked="0"/>
    </xf>
    <xf numFmtId="49" fontId="15" fillId="0" borderId="26" xfId="1" applyNumberFormat="1" applyFont="1" applyFill="1" applyBorder="1" applyAlignment="1" applyProtection="1">
      <alignment horizontal="left" vertical="center"/>
      <protection locked="0"/>
    </xf>
    <xf numFmtId="0" fontId="14" fillId="0" borderId="19" xfId="1" applyNumberFormat="1" applyFont="1" applyFill="1" applyBorder="1" applyAlignment="1" applyProtection="1">
      <alignment horizontal="right" vertical="center" wrapText="1"/>
    </xf>
  </cellXfs>
  <cellStyles count="2">
    <cellStyle name="จุลภาค" xfId="1" builtinId="3"/>
    <cellStyle name="ปกติ" xfId="0" builtinId="0"/>
  </cellStyles>
  <dxfs count="46"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FF00"/>
          <bgColor rgb="FFFFFF00"/>
        </patternFill>
      </fill>
    </dxf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fgColor rgb="FFFFFF00"/>
          <bgColor rgb="FFFFFF00"/>
        </patternFill>
      </fill>
    </dxf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theme="4" tint="0.39994506668294322"/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3613</xdr:colOff>
      <xdr:row>19</xdr:row>
      <xdr:rowOff>190500</xdr:rowOff>
    </xdr:from>
    <xdr:to>
      <xdr:col>22</xdr:col>
      <xdr:colOff>799885</xdr:colOff>
      <xdr:row>22</xdr:row>
      <xdr:rowOff>178347</xdr:rowOff>
    </xdr:to>
    <xdr:cxnSp macro="">
      <xdr:nvCxnSpPr>
        <xdr:cNvPr id="3" name="Connector: Curved 2">
          <a:extLst>
            <a:ext uri="{FF2B5EF4-FFF2-40B4-BE49-F238E27FC236}">
              <a16:creationId xmlns:a16="http://schemas.microsoft.com/office/drawing/2014/main" id="{B59911F6-B4F6-5F9E-BA9A-079FC5C789FC}"/>
            </a:ext>
          </a:extLst>
        </xdr:cNvPr>
        <xdr:cNvCxnSpPr>
          <a:cxnSpLocks/>
          <a:endCxn id="6" idx="2"/>
        </xdr:cNvCxnSpPr>
      </xdr:nvCxnSpPr>
      <xdr:spPr>
        <a:xfrm flipV="1">
          <a:off x="28647886" y="7048500"/>
          <a:ext cx="2580044" cy="871074"/>
        </a:xfrm>
        <a:prstGeom prst="curvedConnector2">
          <a:avLst/>
        </a:prstGeom>
        <a:ln w="28575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20</xdr:col>
      <xdr:colOff>214313</xdr:colOff>
      <xdr:row>10</xdr:row>
      <xdr:rowOff>190500</xdr:rowOff>
    </xdr:from>
    <xdr:to>
      <xdr:col>25</xdr:col>
      <xdr:colOff>658091</xdr:colOff>
      <xdr:row>19</xdr:row>
      <xdr:rowOff>190500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67D1CE4-3A6A-9CB7-93F5-769A3FA9B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58586" y="3827318"/>
          <a:ext cx="4738687" cy="3221182"/>
        </a:xfrm>
        <a:prstGeom prst="rect">
          <a:avLst/>
        </a:prstGeom>
      </xdr:spPr>
    </xdr:pic>
    <xdr:clientData/>
  </xdr:twoCellAnchor>
  <xdr:twoCellAnchor>
    <xdr:from>
      <xdr:col>19</xdr:col>
      <xdr:colOff>2262658</xdr:colOff>
      <xdr:row>36</xdr:row>
      <xdr:rowOff>109744</xdr:rowOff>
    </xdr:from>
    <xdr:to>
      <xdr:col>22</xdr:col>
      <xdr:colOff>812608</xdr:colOff>
      <xdr:row>37</xdr:row>
      <xdr:rowOff>310974</xdr:rowOff>
    </xdr:to>
    <xdr:cxnSp macro="">
      <xdr:nvCxnSpPr>
        <xdr:cNvPr id="9" name="Connector: Curved 8">
          <a:extLst>
            <a:ext uri="{FF2B5EF4-FFF2-40B4-BE49-F238E27FC236}">
              <a16:creationId xmlns:a16="http://schemas.microsoft.com/office/drawing/2014/main" id="{E6762A6D-9908-4B9B-81CC-EBB5C97ED4A9}"/>
            </a:ext>
          </a:extLst>
        </xdr:cNvPr>
        <xdr:cNvCxnSpPr>
          <a:cxnSpLocks/>
          <a:endCxn id="16" idx="2"/>
        </xdr:cNvCxnSpPr>
      </xdr:nvCxnSpPr>
      <xdr:spPr>
        <a:xfrm flipV="1">
          <a:off x="28576506" y="14065940"/>
          <a:ext cx="2591863" cy="723034"/>
        </a:xfrm>
        <a:prstGeom prst="curvedConnector2">
          <a:avLst/>
        </a:prstGeom>
        <a:ln w="28575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20</xdr:col>
      <xdr:colOff>123862</xdr:colOff>
      <xdr:row>29</xdr:row>
      <xdr:rowOff>42636</xdr:rowOff>
    </xdr:from>
    <xdr:to>
      <xdr:col>26</xdr:col>
      <xdr:colOff>85028</xdr:colOff>
      <xdr:row>36</xdr:row>
      <xdr:rowOff>77994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F23720E-8A2E-3A21-2087-FAF0B16AC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07145" y="11157897"/>
          <a:ext cx="4922448" cy="290804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3</xdr:col>
      <xdr:colOff>189794</xdr:colOff>
      <xdr:row>111</xdr:row>
      <xdr:rowOff>113620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A63C8726-EC2D-45E6-9C7F-515E186F8641}"/>
            </a:ext>
          </a:extLst>
        </xdr:cNvPr>
        <xdr:cNvSpPr/>
      </xdr:nvSpPr>
      <xdr:spPr>
        <a:xfrm>
          <a:off x="0" y="40409813"/>
          <a:ext cx="4071232" cy="2780620"/>
        </a:xfrm>
        <a:prstGeom prst="rect">
          <a:avLst/>
        </a:prstGeom>
        <a:solidFill>
          <a:srgbClr val="FFFF00"/>
        </a:solidFill>
        <a:ln w="38100">
          <a:solidFill>
            <a:sysClr val="windowText" lastClr="00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สำหรับช่องด้านล่างสุดที่ไฮไลท์สีเหลือง</a:t>
          </a:r>
        </a:p>
        <a:p>
          <a:pPr algn="ctr"/>
          <a:r>
            <a:rPr lang="th-TH" sz="30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ใช้เฉพาะ</a:t>
          </a:r>
          <a: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รร. ที่โรงนมส่งนมกล่องให้</a:t>
          </a:r>
          <a:b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ในราคานมถุงเท่านั้น</a:t>
          </a:r>
        </a:p>
        <a:p>
          <a:pPr algn="ctr"/>
          <a:r>
            <a:rPr lang="th-TH" sz="1400" b="1" baseline="0">
              <a:solidFill>
                <a:srgbClr val="FFFF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5</a:t>
          </a:r>
          <a:br>
            <a:rPr lang="th-TH" sz="32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** หมายเหตุ หากมีการจัดส่งหลายครั้ง </a:t>
          </a:r>
          <a:b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ให้นำยอดในใบส่งของแต่ละครั้งรวมกัน </a:t>
          </a:r>
          <a:b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และกรอกในช่องสีเหลืองแค่ช่องเดียว **</a:t>
          </a:r>
          <a:endParaRPr lang="th-TH" sz="32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18705</xdr:colOff>
      <xdr:row>111</xdr:row>
      <xdr:rowOff>308322</xdr:rowOff>
    </xdr:from>
    <xdr:to>
      <xdr:col>2</xdr:col>
      <xdr:colOff>864028</xdr:colOff>
      <xdr:row>117</xdr:row>
      <xdr:rowOff>161245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40181DAD-69F6-443F-8AE4-5C018B162D5F}"/>
            </a:ext>
          </a:extLst>
        </xdr:cNvPr>
        <xdr:cNvSpPr/>
      </xdr:nvSpPr>
      <xdr:spPr>
        <a:xfrm>
          <a:off x="18705" y="43385135"/>
          <a:ext cx="3702823" cy="2138923"/>
        </a:xfrm>
        <a:prstGeom prst="rect">
          <a:avLst/>
        </a:prstGeom>
        <a:solidFill>
          <a:srgbClr val="FFFF00"/>
        </a:solidFill>
        <a:ln w="38100">
          <a:solidFill>
            <a:sysClr val="windowText" lastClr="00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หากมียอดเงินคืนมากผิดปกติ</a:t>
          </a:r>
          <a:r>
            <a:rPr lang="th-TH" sz="28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br>
            <a:rPr lang="th-TH" sz="2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โรงเรียนต้องอย่าลืมกรอก</a:t>
          </a:r>
          <a:b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 จำนวนวันเปิดเรียนจริง</a:t>
          </a:r>
          <a:b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 จำนวนวันปิดเรียนจริง</a:t>
          </a:r>
          <a:b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เพื่อให้ระบบคำนวณเงินคืนได้อย่างถูกต้อง</a:t>
          </a:r>
          <a:endParaRPr lang="th-TH" sz="32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3613</xdr:colOff>
      <xdr:row>19</xdr:row>
      <xdr:rowOff>190500</xdr:rowOff>
    </xdr:from>
    <xdr:to>
      <xdr:col>22</xdr:col>
      <xdr:colOff>841501</xdr:colOff>
      <xdr:row>22</xdr:row>
      <xdr:rowOff>178347</xdr:rowOff>
    </xdr:to>
    <xdr:cxnSp macro="">
      <xdr:nvCxnSpPr>
        <xdr:cNvPr id="2" name="Connector: Curved 1">
          <a:extLst>
            <a:ext uri="{FF2B5EF4-FFF2-40B4-BE49-F238E27FC236}">
              <a16:creationId xmlns:a16="http://schemas.microsoft.com/office/drawing/2014/main" id="{1BF8E769-18BA-4DAE-8BF0-BBED65FAB9D7}"/>
            </a:ext>
          </a:extLst>
        </xdr:cNvPr>
        <xdr:cNvCxnSpPr>
          <a:cxnSpLocks/>
          <a:endCxn id="4" idx="2"/>
        </xdr:cNvCxnSpPr>
      </xdr:nvCxnSpPr>
      <xdr:spPr>
        <a:xfrm flipV="1">
          <a:off x="28597663" y="7000875"/>
          <a:ext cx="2609538" cy="845097"/>
        </a:xfrm>
        <a:prstGeom prst="curvedConnector2">
          <a:avLst/>
        </a:prstGeom>
        <a:ln w="28575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470152</xdr:colOff>
      <xdr:row>12</xdr:row>
      <xdr:rowOff>172130</xdr:rowOff>
    </xdr:from>
    <xdr:to>
      <xdr:col>56</xdr:col>
      <xdr:colOff>398009</xdr:colOff>
      <xdr:row>19</xdr:row>
      <xdr:rowOff>295275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54141CC-DDB7-4F19-8708-642AF829EAFA}"/>
            </a:ext>
          </a:extLst>
        </xdr:cNvPr>
        <xdr:cNvSpPr/>
      </xdr:nvSpPr>
      <xdr:spPr>
        <a:xfrm>
          <a:off x="50476402" y="4410755"/>
          <a:ext cx="4042657" cy="2685370"/>
        </a:xfrm>
        <a:prstGeom prst="rect">
          <a:avLst/>
        </a:prstGeom>
        <a:solidFill>
          <a:srgbClr val="FFFF00"/>
        </a:solidFill>
        <a:ln w="38100">
          <a:solidFill>
            <a:sysClr val="windowText" lastClr="00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สำหรับช่องด้านล่างสุดที่ไฮไลท์สีเหลือง</a:t>
          </a:r>
        </a:p>
        <a:p>
          <a:pPr algn="ctr"/>
          <a:r>
            <a:rPr lang="th-TH" sz="30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ใช้เฉพาะ</a:t>
          </a:r>
          <a: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รร. ที่โรงนมส่งนมกล่องให้</a:t>
          </a:r>
          <a:b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ในราคานมถุงเท่านั้น</a:t>
          </a:r>
        </a:p>
        <a:p>
          <a:pPr algn="ctr"/>
          <a:r>
            <a:rPr lang="th-TH" sz="1400" b="1" baseline="0">
              <a:solidFill>
                <a:srgbClr val="FFFF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5</a:t>
          </a:r>
          <a:br>
            <a:rPr lang="th-TH" sz="32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** หมายเหตุ หากมีการจัดส่งหลายครั้ง </a:t>
          </a:r>
          <a:b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ให้นำยอดในใบส่งของแต่ละครั้งรวมกัน </a:t>
          </a:r>
          <a:b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และกรอกในช่องสีเหลืองแค่ช่องเดียว **</a:t>
          </a:r>
          <a:endParaRPr lang="th-TH" sz="32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20</xdr:col>
      <xdr:colOff>214313</xdr:colOff>
      <xdr:row>10</xdr:row>
      <xdr:rowOff>190500</xdr:rowOff>
    </xdr:from>
    <xdr:to>
      <xdr:col>26</xdr:col>
      <xdr:colOff>52362</xdr:colOff>
      <xdr:row>19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92FA029-27AA-4F31-A36C-7A6F3CE8F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08363" y="3800475"/>
          <a:ext cx="4791050" cy="3200400"/>
        </a:xfrm>
        <a:prstGeom prst="rect">
          <a:avLst/>
        </a:prstGeom>
      </xdr:spPr>
    </xdr:pic>
    <xdr:clientData/>
  </xdr:twoCellAnchor>
  <xdr:twoCellAnchor>
    <xdr:from>
      <xdr:col>20</xdr:col>
      <xdr:colOff>17319</xdr:colOff>
      <xdr:row>36</xdr:row>
      <xdr:rowOff>240290</xdr:rowOff>
    </xdr:from>
    <xdr:to>
      <xdr:col>22</xdr:col>
      <xdr:colOff>831621</xdr:colOff>
      <xdr:row>37</xdr:row>
      <xdr:rowOff>445849</xdr:rowOff>
    </xdr:to>
    <xdr:cxnSp macro="">
      <xdr:nvCxnSpPr>
        <xdr:cNvPr id="5" name="Connector: Curved 4">
          <a:extLst>
            <a:ext uri="{FF2B5EF4-FFF2-40B4-BE49-F238E27FC236}">
              <a16:creationId xmlns:a16="http://schemas.microsoft.com/office/drawing/2014/main" id="{781FC7EF-A82D-4518-9328-D22D70696ADE}"/>
            </a:ext>
          </a:extLst>
        </xdr:cNvPr>
        <xdr:cNvCxnSpPr>
          <a:cxnSpLocks/>
          <a:endCxn id="6" idx="2"/>
        </xdr:cNvCxnSpPr>
      </xdr:nvCxnSpPr>
      <xdr:spPr>
        <a:xfrm flipV="1">
          <a:off x="28730864" y="14268017"/>
          <a:ext cx="2598075" cy="725105"/>
        </a:xfrm>
        <a:prstGeom prst="curvedConnector2">
          <a:avLst/>
        </a:prstGeom>
        <a:ln w="28575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20</xdr:col>
      <xdr:colOff>140710</xdr:colOff>
      <xdr:row>29</xdr:row>
      <xdr:rowOff>155864</xdr:rowOff>
    </xdr:from>
    <xdr:to>
      <xdr:col>26</xdr:col>
      <xdr:colOff>91052</xdr:colOff>
      <xdr:row>36</xdr:row>
      <xdr:rowOff>208540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DDA1246-F46C-40DE-843A-346BEF7A3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854255" y="11343409"/>
          <a:ext cx="4937979" cy="28928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3613</xdr:colOff>
      <xdr:row>19</xdr:row>
      <xdr:rowOff>190500</xdr:rowOff>
    </xdr:from>
    <xdr:to>
      <xdr:col>19</xdr:col>
      <xdr:colOff>841501</xdr:colOff>
      <xdr:row>22</xdr:row>
      <xdr:rowOff>178347</xdr:rowOff>
    </xdr:to>
    <xdr:cxnSp macro="">
      <xdr:nvCxnSpPr>
        <xdr:cNvPr id="2" name="Connector: Curved 1">
          <a:extLst>
            <a:ext uri="{FF2B5EF4-FFF2-40B4-BE49-F238E27FC236}">
              <a16:creationId xmlns:a16="http://schemas.microsoft.com/office/drawing/2014/main" id="{06A9C603-71D1-425E-A39C-57AB0B62D16C}"/>
            </a:ext>
          </a:extLst>
        </xdr:cNvPr>
        <xdr:cNvCxnSpPr>
          <a:cxnSpLocks/>
          <a:endCxn id="4" idx="2"/>
        </xdr:cNvCxnSpPr>
      </xdr:nvCxnSpPr>
      <xdr:spPr>
        <a:xfrm flipV="1">
          <a:off x="28597663" y="7000875"/>
          <a:ext cx="2609538" cy="845097"/>
        </a:xfrm>
        <a:prstGeom prst="curvedConnector2">
          <a:avLst/>
        </a:prstGeom>
        <a:ln w="28575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470152</xdr:colOff>
      <xdr:row>12</xdr:row>
      <xdr:rowOff>172130</xdr:rowOff>
    </xdr:from>
    <xdr:to>
      <xdr:col>53</xdr:col>
      <xdr:colOff>398009</xdr:colOff>
      <xdr:row>19</xdr:row>
      <xdr:rowOff>295275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37C9AF4-1441-4938-8AD7-A746DE959F89}"/>
            </a:ext>
          </a:extLst>
        </xdr:cNvPr>
        <xdr:cNvSpPr/>
      </xdr:nvSpPr>
      <xdr:spPr>
        <a:xfrm>
          <a:off x="50476402" y="4410755"/>
          <a:ext cx="4042657" cy="2685370"/>
        </a:xfrm>
        <a:prstGeom prst="rect">
          <a:avLst/>
        </a:prstGeom>
        <a:solidFill>
          <a:srgbClr val="FFFF00"/>
        </a:solidFill>
        <a:ln w="38100">
          <a:solidFill>
            <a:sysClr val="windowText" lastClr="00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สำหรับช่องด้านล่างสุดที่ไฮไลท์สีเหลือง</a:t>
          </a:r>
        </a:p>
        <a:p>
          <a:pPr algn="ctr"/>
          <a:r>
            <a:rPr lang="th-TH" sz="30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ใช้เฉพาะ</a:t>
          </a:r>
          <a: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รร. ที่โรงนมส่งนมกล่องให้</a:t>
          </a:r>
          <a:b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ในราคานมถุงเท่านั้น</a:t>
          </a:r>
        </a:p>
        <a:p>
          <a:pPr algn="ctr"/>
          <a:r>
            <a:rPr lang="th-TH" sz="1400" b="1" baseline="0">
              <a:solidFill>
                <a:srgbClr val="FFFF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5</a:t>
          </a:r>
          <a:br>
            <a:rPr lang="th-TH" sz="32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** หมายเหตุ หากมีการจัดส่งหลายครั้ง </a:t>
          </a:r>
          <a:b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ให้นำยอดในใบส่งของแต่ละครั้งรวมกัน </a:t>
          </a:r>
          <a:b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และกรอกในช่องสีเหลืองแค่ช่องเดียว **</a:t>
          </a:r>
          <a:endParaRPr lang="th-TH" sz="32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17</xdr:col>
      <xdr:colOff>214313</xdr:colOff>
      <xdr:row>10</xdr:row>
      <xdr:rowOff>190500</xdr:rowOff>
    </xdr:from>
    <xdr:to>
      <xdr:col>23</xdr:col>
      <xdr:colOff>52363</xdr:colOff>
      <xdr:row>19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76A900-7481-459A-8B44-47EF1338B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08363" y="3800475"/>
          <a:ext cx="4791050" cy="3200400"/>
        </a:xfrm>
        <a:prstGeom prst="rect">
          <a:avLst/>
        </a:prstGeom>
      </xdr:spPr>
    </xdr:pic>
    <xdr:clientData/>
  </xdr:twoCellAnchor>
  <xdr:twoCellAnchor>
    <xdr:from>
      <xdr:col>17</xdr:col>
      <xdr:colOff>17317</xdr:colOff>
      <xdr:row>36</xdr:row>
      <xdr:rowOff>171018</xdr:rowOff>
    </xdr:from>
    <xdr:to>
      <xdr:col>19</xdr:col>
      <xdr:colOff>831620</xdr:colOff>
      <xdr:row>37</xdr:row>
      <xdr:rowOff>376577</xdr:rowOff>
    </xdr:to>
    <xdr:cxnSp macro="">
      <xdr:nvCxnSpPr>
        <xdr:cNvPr id="5" name="Connector: Curved 4">
          <a:extLst>
            <a:ext uri="{FF2B5EF4-FFF2-40B4-BE49-F238E27FC236}">
              <a16:creationId xmlns:a16="http://schemas.microsoft.com/office/drawing/2014/main" id="{FD672268-C138-4222-BCCB-99F976AEC46A}"/>
            </a:ext>
          </a:extLst>
        </xdr:cNvPr>
        <xdr:cNvCxnSpPr>
          <a:cxnSpLocks/>
          <a:endCxn id="6" idx="2"/>
        </xdr:cNvCxnSpPr>
      </xdr:nvCxnSpPr>
      <xdr:spPr>
        <a:xfrm flipV="1">
          <a:off x="29233090" y="14112154"/>
          <a:ext cx="2598075" cy="725105"/>
        </a:xfrm>
        <a:prstGeom prst="curvedConnector2">
          <a:avLst/>
        </a:prstGeom>
        <a:ln w="28575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140708</xdr:colOff>
      <xdr:row>29</xdr:row>
      <xdr:rowOff>1</xdr:rowOff>
    </xdr:from>
    <xdr:to>
      <xdr:col>23</xdr:col>
      <xdr:colOff>91051</xdr:colOff>
      <xdr:row>36</xdr:row>
      <xdr:rowOff>139268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D3BC8D6-9394-4B4E-A0FD-51CA61894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56481" y="11187546"/>
          <a:ext cx="4937979" cy="28928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3613</xdr:colOff>
      <xdr:row>19</xdr:row>
      <xdr:rowOff>190500</xdr:rowOff>
    </xdr:from>
    <xdr:to>
      <xdr:col>19</xdr:col>
      <xdr:colOff>841501</xdr:colOff>
      <xdr:row>22</xdr:row>
      <xdr:rowOff>178347</xdr:rowOff>
    </xdr:to>
    <xdr:cxnSp macro="">
      <xdr:nvCxnSpPr>
        <xdr:cNvPr id="2" name="Connector: Curved 1">
          <a:extLst>
            <a:ext uri="{FF2B5EF4-FFF2-40B4-BE49-F238E27FC236}">
              <a16:creationId xmlns:a16="http://schemas.microsoft.com/office/drawing/2014/main" id="{12FBF85D-FCE0-4294-B710-5E8848F3EF1E}"/>
            </a:ext>
          </a:extLst>
        </xdr:cNvPr>
        <xdr:cNvCxnSpPr>
          <a:cxnSpLocks/>
          <a:endCxn id="4" idx="2"/>
        </xdr:cNvCxnSpPr>
      </xdr:nvCxnSpPr>
      <xdr:spPr>
        <a:xfrm flipV="1">
          <a:off x="28597663" y="7000875"/>
          <a:ext cx="2609538" cy="845097"/>
        </a:xfrm>
        <a:prstGeom prst="curvedConnector2">
          <a:avLst/>
        </a:prstGeom>
        <a:ln w="28575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470152</xdr:colOff>
      <xdr:row>12</xdr:row>
      <xdr:rowOff>172130</xdr:rowOff>
    </xdr:from>
    <xdr:to>
      <xdr:col>53</xdr:col>
      <xdr:colOff>398009</xdr:colOff>
      <xdr:row>19</xdr:row>
      <xdr:rowOff>295275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0511CE9-F4C4-4361-905E-37BB651D52AA}"/>
            </a:ext>
          </a:extLst>
        </xdr:cNvPr>
        <xdr:cNvSpPr/>
      </xdr:nvSpPr>
      <xdr:spPr>
        <a:xfrm>
          <a:off x="50476402" y="4410755"/>
          <a:ext cx="4042657" cy="2685370"/>
        </a:xfrm>
        <a:prstGeom prst="rect">
          <a:avLst/>
        </a:prstGeom>
        <a:solidFill>
          <a:srgbClr val="FFFF00"/>
        </a:solidFill>
        <a:ln w="38100">
          <a:solidFill>
            <a:sysClr val="windowText" lastClr="000000"/>
          </a:solidFill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2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สำหรับช่องด้านล่างสุดที่ไฮไลท์สีเหลือง</a:t>
          </a:r>
        </a:p>
        <a:p>
          <a:pPr algn="ctr"/>
          <a:r>
            <a:rPr lang="th-TH" sz="30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ใช้เฉพาะ</a:t>
          </a:r>
          <a: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รร. ที่โรงนมส่งนมกล่องให้</a:t>
          </a:r>
          <a:b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30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ในราคานมถุงเท่านั้น</a:t>
          </a:r>
        </a:p>
        <a:p>
          <a:pPr algn="ctr"/>
          <a:r>
            <a:rPr lang="th-TH" sz="1400" b="1" baseline="0">
              <a:solidFill>
                <a:srgbClr val="FFFF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5</a:t>
          </a:r>
          <a:br>
            <a:rPr lang="th-TH" sz="32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** หมายเหตุ หากมีการจัดส่งหลายครั้ง </a:t>
          </a:r>
          <a:b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ให้นำยอดในใบส่งของแต่ละครั้งรวมกัน </a:t>
          </a:r>
          <a:b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24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และกรอกในช่องสีเหลืองแค่ช่องเดียว **</a:t>
          </a:r>
          <a:endParaRPr lang="th-TH" sz="32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17</xdr:col>
      <xdr:colOff>214313</xdr:colOff>
      <xdr:row>10</xdr:row>
      <xdr:rowOff>190500</xdr:rowOff>
    </xdr:from>
    <xdr:to>
      <xdr:col>23</xdr:col>
      <xdr:colOff>52364</xdr:colOff>
      <xdr:row>19</xdr:row>
      <xdr:rowOff>190500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DA876CD-129B-44C3-980F-5C3A35C9F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08363" y="3800475"/>
          <a:ext cx="4791050" cy="3200400"/>
        </a:xfrm>
        <a:prstGeom prst="rect">
          <a:avLst/>
        </a:prstGeom>
      </xdr:spPr>
    </xdr:pic>
    <xdr:clientData/>
  </xdr:twoCellAnchor>
  <xdr:twoCellAnchor>
    <xdr:from>
      <xdr:col>17</xdr:col>
      <xdr:colOff>17318</xdr:colOff>
      <xdr:row>36</xdr:row>
      <xdr:rowOff>153699</xdr:rowOff>
    </xdr:from>
    <xdr:to>
      <xdr:col>19</xdr:col>
      <xdr:colOff>831620</xdr:colOff>
      <xdr:row>37</xdr:row>
      <xdr:rowOff>359258</xdr:rowOff>
    </xdr:to>
    <xdr:cxnSp macro="">
      <xdr:nvCxnSpPr>
        <xdr:cNvPr id="5" name="Connector: Curved 4">
          <a:extLst>
            <a:ext uri="{FF2B5EF4-FFF2-40B4-BE49-F238E27FC236}">
              <a16:creationId xmlns:a16="http://schemas.microsoft.com/office/drawing/2014/main" id="{27CA5070-858A-4355-A087-7C547CC86E3A}"/>
            </a:ext>
          </a:extLst>
        </xdr:cNvPr>
        <xdr:cNvCxnSpPr>
          <a:cxnSpLocks/>
          <a:endCxn id="6" idx="2"/>
        </xdr:cNvCxnSpPr>
      </xdr:nvCxnSpPr>
      <xdr:spPr>
        <a:xfrm flipV="1">
          <a:off x="26773909" y="14181426"/>
          <a:ext cx="2598075" cy="725105"/>
        </a:xfrm>
        <a:prstGeom prst="curvedConnector2">
          <a:avLst/>
        </a:prstGeom>
        <a:ln w="28575">
          <a:prstDash val="sys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140709</xdr:colOff>
      <xdr:row>29</xdr:row>
      <xdr:rowOff>69273</xdr:rowOff>
    </xdr:from>
    <xdr:to>
      <xdr:col>23</xdr:col>
      <xdr:colOff>91053</xdr:colOff>
      <xdr:row>36</xdr:row>
      <xdr:rowOff>121949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C798D7B-5590-46CF-B81B-76C6BC7BB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97300" y="11256818"/>
          <a:ext cx="4937979" cy="289285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71DC7-EDB0-4E4C-8CC5-6D37C77E541B}">
  <sheetPr>
    <tabColor theme="3" tint="0.79998168889431442"/>
    <pageSetUpPr fitToPage="1"/>
  </sheetPr>
  <dimension ref="A1:Y51"/>
  <sheetViews>
    <sheetView showGridLines="0" tabSelected="1" topLeftCell="B1" zoomScale="63" zoomScaleNormal="63" zoomScaleSheetLayoutView="55" workbookViewId="0">
      <selection activeCell="G1" sqref="G1"/>
    </sheetView>
  </sheetViews>
  <sheetFormatPr defaultColWidth="9" defaultRowHeight="30.75"/>
  <cols>
    <col min="1" max="1" width="0" style="16" hidden="1" customWidth="1"/>
    <col min="2" max="2" width="37.5703125" style="24" customWidth="1"/>
    <col min="3" max="3" width="13.42578125" style="25" customWidth="1"/>
    <col min="4" max="4" width="19.140625" style="25" customWidth="1"/>
    <col min="5" max="5" width="27.5703125" style="23" customWidth="1"/>
    <col min="6" max="6" width="13.5703125" style="25" customWidth="1"/>
    <col min="7" max="7" width="13.140625" style="26" customWidth="1"/>
    <col min="8" max="8" width="16.7109375" style="26" bestFit="1" customWidth="1"/>
    <col min="9" max="9" width="17.7109375" style="26" customWidth="1"/>
    <col min="10" max="10" width="13.42578125" style="23" customWidth="1"/>
    <col min="11" max="11" width="16.42578125" style="26" customWidth="1"/>
    <col min="12" max="12" width="18.42578125" style="26" customWidth="1"/>
    <col min="13" max="13" width="22.85546875" style="26" customWidth="1"/>
    <col min="14" max="15" width="19.7109375" style="26" customWidth="1"/>
    <col min="16" max="16" width="25" style="26" customWidth="1"/>
    <col min="17" max="17" width="11.5703125" style="23" bestFit="1" customWidth="1"/>
    <col min="18" max="18" width="18.140625" style="26" customWidth="1"/>
    <col min="19" max="19" width="22.7109375" style="23" customWidth="1"/>
    <col min="20" max="20" width="29.7109375" style="23" customWidth="1"/>
    <col min="21" max="21" width="14.28515625" style="16" customWidth="1"/>
    <col min="22" max="22" width="9" style="16" customWidth="1"/>
    <col min="23" max="23" width="12.42578125" style="16" bestFit="1" customWidth="1"/>
    <col min="24" max="24" width="11.28515625" style="17" bestFit="1" customWidth="1"/>
    <col min="25" max="16384" width="9" style="16"/>
  </cols>
  <sheetData>
    <row r="1" spans="2:22" ht="36">
      <c r="B1" s="100" t="s">
        <v>0</v>
      </c>
      <c r="C1" s="101"/>
      <c r="D1" s="101"/>
      <c r="E1" s="13"/>
      <c r="F1" s="14"/>
      <c r="G1" s="15"/>
      <c r="H1" s="15"/>
      <c r="I1" s="15"/>
      <c r="J1" s="13"/>
      <c r="K1" s="15"/>
      <c r="L1" s="15"/>
      <c r="M1" s="15"/>
      <c r="N1" s="15"/>
      <c r="O1" s="15"/>
      <c r="P1" s="15"/>
      <c r="Q1" s="13"/>
      <c r="R1" s="15"/>
      <c r="S1" s="13"/>
      <c r="T1" s="13"/>
    </row>
    <row r="2" spans="2:22" ht="6" customHeight="1">
      <c r="B2" s="102"/>
      <c r="C2" s="103"/>
      <c r="D2" s="103"/>
      <c r="E2" s="13"/>
      <c r="F2" s="14"/>
      <c r="G2" s="15"/>
      <c r="H2" s="15"/>
      <c r="I2" s="15"/>
      <c r="J2" s="13"/>
      <c r="K2" s="15"/>
      <c r="L2" s="15"/>
      <c r="M2" s="15"/>
      <c r="N2" s="15"/>
      <c r="O2" s="15"/>
      <c r="P2" s="15"/>
      <c r="Q2" s="13"/>
      <c r="R2" s="15"/>
      <c r="S2" s="13"/>
      <c r="T2" s="13"/>
    </row>
    <row r="3" spans="2:22" ht="25.5" customHeight="1">
      <c r="B3" s="93" t="s">
        <v>1</v>
      </c>
      <c r="C3" s="230">
        <v>2569</v>
      </c>
      <c r="D3" s="230"/>
      <c r="E3" s="1"/>
      <c r="F3" s="231"/>
      <c r="G3" s="231"/>
      <c r="H3" s="18"/>
      <c r="I3" s="18"/>
      <c r="J3" s="19"/>
      <c r="K3" s="20"/>
      <c r="L3" s="20"/>
      <c r="M3" s="20"/>
      <c r="N3" s="20"/>
      <c r="O3" s="20"/>
      <c r="P3" s="20"/>
      <c r="Q3" s="1"/>
      <c r="R3" s="21"/>
      <c r="S3" s="22"/>
    </row>
    <row r="4" spans="2:22" ht="6" customHeight="1"/>
    <row r="5" spans="2:22" ht="39">
      <c r="B5" s="232" t="s">
        <v>34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96" t="s">
        <v>2</v>
      </c>
    </row>
    <row r="6" spans="2:22" ht="39">
      <c r="B6" s="232" t="s">
        <v>3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</row>
    <row r="7" spans="2:22" ht="39">
      <c r="B7" s="233" t="str">
        <f>"ภาคเรียนที่ 1 ปีการศึกษา  "&amp;C3</f>
        <v>ภาคเรียนที่ 1 ปีการศึกษา  2569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</row>
    <row r="8" spans="2:22" ht="39">
      <c r="B8" s="234" t="s">
        <v>35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</row>
    <row r="9" spans="2:22" ht="39">
      <c r="B9" s="97"/>
      <c r="C9" s="97"/>
      <c r="D9" s="98"/>
      <c r="E9" s="98"/>
      <c r="F9" s="234" t="s">
        <v>22</v>
      </c>
      <c r="G9" s="234"/>
      <c r="H9" s="234"/>
      <c r="I9" s="234"/>
      <c r="J9" s="234"/>
      <c r="K9" s="234"/>
      <c r="L9" s="234"/>
      <c r="M9" s="234"/>
      <c r="N9" s="234"/>
      <c r="O9" s="234"/>
      <c r="P9" s="98"/>
      <c r="Q9" s="97"/>
      <c r="R9" s="99"/>
      <c r="S9" s="97"/>
      <c r="T9" s="97"/>
    </row>
    <row r="10" spans="2:22" ht="15.75" customHeight="1"/>
    <row r="11" spans="2:22" s="27" customFormat="1">
      <c r="B11" s="235" t="s">
        <v>4</v>
      </c>
      <c r="C11" s="236"/>
      <c r="D11" s="241" t="s">
        <v>5</v>
      </c>
      <c r="E11" s="242"/>
      <c r="F11" s="241" t="s">
        <v>6</v>
      </c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3"/>
      <c r="T11" s="184" t="s">
        <v>23</v>
      </c>
    </row>
    <row r="12" spans="2:22" s="27" customFormat="1" ht="18.75" customHeight="1">
      <c r="B12" s="237"/>
      <c r="C12" s="238"/>
      <c r="D12" s="225" t="s">
        <v>24</v>
      </c>
      <c r="E12" s="184" t="s">
        <v>7</v>
      </c>
      <c r="F12" s="225" t="s">
        <v>29</v>
      </c>
      <c r="G12" s="177" t="s">
        <v>8</v>
      </c>
      <c r="H12" s="178"/>
      <c r="I12" s="178"/>
      <c r="J12" s="178"/>
      <c r="K12" s="177" t="s">
        <v>9</v>
      </c>
      <c r="L12" s="178"/>
      <c r="M12" s="178"/>
      <c r="N12" s="178"/>
      <c r="O12" s="178"/>
      <c r="P12" s="178"/>
      <c r="Q12" s="178"/>
      <c r="R12" s="181" t="s">
        <v>10</v>
      </c>
      <c r="S12" s="184" t="s">
        <v>21</v>
      </c>
      <c r="T12" s="197"/>
    </row>
    <row r="13" spans="2:22" s="27" customFormat="1" ht="17.25" customHeight="1">
      <c r="B13" s="237"/>
      <c r="C13" s="238"/>
      <c r="D13" s="226"/>
      <c r="E13" s="197"/>
      <c r="F13" s="226"/>
      <c r="G13" s="179"/>
      <c r="H13" s="180"/>
      <c r="I13" s="180"/>
      <c r="J13" s="180"/>
      <c r="K13" s="228"/>
      <c r="L13" s="229"/>
      <c r="M13" s="229"/>
      <c r="N13" s="229"/>
      <c r="O13" s="229"/>
      <c r="P13" s="229"/>
      <c r="Q13" s="229"/>
      <c r="R13" s="182"/>
      <c r="S13" s="185"/>
      <c r="T13" s="197"/>
    </row>
    <row r="14" spans="2:22" s="27" customFormat="1" ht="59.25" customHeight="1">
      <c r="B14" s="239"/>
      <c r="C14" s="240"/>
      <c r="D14" s="227"/>
      <c r="E14" s="198"/>
      <c r="F14" s="227"/>
      <c r="G14" s="2" t="s">
        <v>25</v>
      </c>
      <c r="H14" s="2" t="s">
        <v>26</v>
      </c>
      <c r="I14" s="3" t="s">
        <v>27</v>
      </c>
      <c r="J14" s="4" t="s">
        <v>12</v>
      </c>
      <c r="K14" s="5" t="s">
        <v>28</v>
      </c>
      <c r="L14" s="2" t="s">
        <v>26</v>
      </c>
      <c r="M14" s="6" t="s">
        <v>30</v>
      </c>
      <c r="N14" s="7" t="s">
        <v>32</v>
      </c>
      <c r="O14" s="7" t="s">
        <v>33</v>
      </c>
      <c r="P14" s="7" t="s">
        <v>20</v>
      </c>
      <c r="Q14" s="4" t="s">
        <v>12</v>
      </c>
      <c r="R14" s="183"/>
      <c r="S14" s="186"/>
      <c r="T14" s="198"/>
      <c r="U14" s="28"/>
    </row>
    <row r="15" spans="2:22" s="27" customFormat="1" ht="29.25" customHeight="1">
      <c r="B15" s="187" t="s">
        <v>36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28"/>
    </row>
    <row r="16" spans="2:22" s="27" customFormat="1" ht="24.75" customHeight="1">
      <c r="B16" s="188" t="s">
        <v>49</v>
      </c>
      <c r="C16" s="189"/>
      <c r="D16" s="29">
        <v>0</v>
      </c>
      <c r="E16" s="30">
        <f>D16*7.35*100</f>
        <v>0</v>
      </c>
      <c r="F16" s="104">
        <v>1</v>
      </c>
      <c r="G16" s="31">
        <v>0</v>
      </c>
      <c r="H16" s="32">
        <v>7.35</v>
      </c>
      <c r="I16" s="33">
        <f>G16*H16</f>
        <v>0</v>
      </c>
      <c r="J16" s="34" t="e">
        <f>G16/D$16</f>
        <v>#DIV/0!</v>
      </c>
      <c r="K16" s="35">
        <v>0</v>
      </c>
      <c r="L16" s="32">
        <v>8.59</v>
      </c>
      <c r="M16" s="32">
        <v>7.35</v>
      </c>
      <c r="N16" s="36">
        <f>K16*L16</f>
        <v>0</v>
      </c>
      <c r="O16" s="36">
        <f>M16*K16</f>
        <v>0</v>
      </c>
      <c r="P16" s="36">
        <f>N16-O16</f>
        <v>0</v>
      </c>
      <c r="Q16" s="37" t="e">
        <f>K16/D$16</f>
        <v>#DIV/0!</v>
      </c>
      <c r="R16" s="33" t="e">
        <f t="shared" ref="R16:R23" si="0">J16+Q16</f>
        <v>#DIV/0!</v>
      </c>
      <c r="S16" s="33">
        <f>I16+O16</f>
        <v>0</v>
      </c>
      <c r="T16" s="38"/>
      <c r="U16" s="28"/>
      <c r="V16" s="39"/>
    </row>
    <row r="17" spans="1:25" s="27" customFormat="1" ht="24" customHeight="1">
      <c r="B17" s="190"/>
      <c r="C17" s="191"/>
      <c r="D17" s="40"/>
      <c r="E17" s="41"/>
      <c r="F17" s="104">
        <v>2</v>
      </c>
      <c r="G17" s="31">
        <v>0</v>
      </c>
      <c r="H17" s="32">
        <v>7.35</v>
      </c>
      <c r="I17" s="33">
        <f t="shared" ref="I17:I23" si="1">G17*H17</f>
        <v>0</v>
      </c>
      <c r="J17" s="34" t="e">
        <f t="shared" ref="J17:J23" si="2">G17/D$16</f>
        <v>#DIV/0!</v>
      </c>
      <c r="K17" s="35">
        <v>0</v>
      </c>
      <c r="L17" s="32">
        <v>8.59</v>
      </c>
      <c r="M17" s="32">
        <v>7.35</v>
      </c>
      <c r="N17" s="36">
        <f t="shared" ref="N17:N23" si="3">K17*L17</f>
        <v>0</v>
      </c>
      <c r="O17" s="36">
        <f t="shared" ref="O17:O22" si="4">M17*K17</f>
        <v>0</v>
      </c>
      <c r="P17" s="36">
        <f t="shared" ref="P17:P23" si="5">N17-O17</f>
        <v>0</v>
      </c>
      <c r="Q17" s="37" t="e">
        <f t="shared" ref="Q17:Q23" si="6">K17/D$16</f>
        <v>#DIV/0!</v>
      </c>
      <c r="R17" s="33" t="e">
        <f t="shared" si="0"/>
        <v>#DIV/0!</v>
      </c>
      <c r="S17" s="33">
        <f t="shared" ref="S17:S23" si="7">I17+O17</f>
        <v>0</v>
      </c>
      <c r="T17" s="33"/>
      <c r="U17" s="28"/>
    </row>
    <row r="18" spans="1:25" s="17" customFormat="1" ht="24.4" customHeight="1">
      <c r="B18" s="192"/>
      <c r="C18" s="193"/>
      <c r="D18" s="44"/>
      <c r="E18" s="33"/>
      <c r="F18" s="104">
        <v>3</v>
      </c>
      <c r="G18" s="31">
        <v>0</v>
      </c>
      <c r="H18" s="32">
        <v>7.35</v>
      </c>
      <c r="I18" s="33">
        <f t="shared" si="1"/>
        <v>0</v>
      </c>
      <c r="J18" s="34" t="e">
        <f t="shared" si="2"/>
        <v>#DIV/0!</v>
      </c>
      <c r="K18" s="35">
        <v>0</v>
      </c>
      <c r="L18" s="32">
        <v>8.59</v>
      </c>
      <c r="M18" s="32">
        <v>7.35</v>
      </c>
      <c r="N18" s="36">
        <f t="shared" si="3"/>
        <v>0</v>
      </c>
      <c r="O18" s="36">
        <f t="shared" si="4"/>
        <v>0</v>
      </c>
      <c r="P18" s="36">
        <f t="shared" si="5"/>
        <v>0</v>
      </c>
      <c r="Q18" s="37" t="e">
        <f t="shared" si="6"/>
        <v>#DIV/0!</v>
      </c>
      <c r="R18" s="33" t="e">
        <f t="shared" si="0"/>
        <v>#DIV/0!</v>
      </c>
      <c r="S18" s="33">
        <f t="shared" si="7"/>
        <v>0</v>
      </c>
      <c r="T18" s="33"/>
      <c r="U18" s="16"/>
      <c r="V18" s="16"/>
      <c r="W18" s="16"/>
      <c r="X18" s="16"/>
      <c r="Y18" s="16"/>
    </row>
    <row r="19" spans="1:25" s="17" customFormat="1" ht="24.4" customHeight="1">
      <c r="B19" s="42"/>
      <c r="C19" s="43"/>
      <c r="D19" s="44"/>
      <c r="E19" s="33"/>
      <c r="F19" s="104">
        <v>4</v>
      </c>
      <c r="G19" s="31">
        <v>0</v>
      </c>
      <c r="H19" s="32">
        <v>7.35</v>
      </c>
      <c r="I19" s="33">
        <f t="shared" si="1"/>
        <v>0</v>
      </c>
      <c r="J19" s="34" t="e">
        <f t="shared" si="2"/>
        <v>#DIV/0!</v>
      </c>
      <c r="K19" s="35">
        <v>0</v>
      </c>
      <c r="L19" s="32">
        <v>8.59</v>
      </c>
      <c r="M19" s="32">
        <v>7.35</v>
      </c>
      <c r="N19" s="36">
        <f t="shared" si="3"/>
        <v>0</v>
      </c>
      <c r="O19" s="36">
        <f t="shared" si="4"/>
        <v>0</v>
      </c>
      <c r="P19" s="36">
        <f t="shared" si="5"/>
        <v>0</v>
      </c>
      <c r="Q19" s="37" t="e">
        <f t="shared" si="6"/>
        <v>#DIV/0!</v>
      </c>
      <c r="R19" s="33" t="e">
        <f t="shared" si="0"/>
        <v>#DIV/0!</v>
      </c>
      <c r="S19" s="33">
        <f t="shared" si="7"/>
        <v>0</v>
      </c>
      <c r="T19" s="33"/>
      <c r="U19" s="16"/>
      <c r="V19" s="16"/>
      <c r="W19" s="16"/>
      <c r="X19" s="16"/>
      <c r="Y19" s="16"/>
    </row>
    <row r="20" spans="1:25" s="17" customFormat="1" ht="22.9" customHeight="1">
      <c r="B20" s="194"/>
      <c r="C20" s="195"/>
      <c r="D20" s="44"/>
      <c r="E20" s="33"/>
      <c r="F20" s="104">
        <v>5</v>
      </c>
      <c r="G20" s="31">
        <v>0</v>
      </c>
      <c r="H20" s="32">
        <v>7.35</v>
      </c>
      <c r="I20" s="33">
        <f t="shared" si="1"/>
        <v>0</v>
      </c>
      <c r="J20" s="34" t="e">
        <f t="shared" si="2"/>
        <v>#DIV/0!</v>
      </c>
      <c r="K20" s="35">
        <v>0</v>
      </c>
      <c r="L20" s="32">
        <v>8.59</v>
      </c>
      <c r="M20" s="32">
        <v>7.35</v>
      </c>
      <c r="N20" s="36">
        <f t="shared" si="3"/>
        <v>0</v>
      </c>
      <c r="O20" s="36">
        <f t="shared" si="4"/>
        <v>0</v>
      </c>
      <c r="P20" s="36">
        <f t="shared" si="5"/>
        <v>0</v>
      </c>
      <c r="Q20" s="37" t="e">
        <f t="shared" si="6"/>
        <v>#DIV/0!</v>
      </c>
      <c r="R20" s="33" t="e">
        <f t="shared" si="0"/>
        <v>#DIV/0!</v>
      </c>
      <c r="S20" s="33">
        <f t="shared" si="7"/>
        <v>0</v>
      </c>
      <c r="T20" s="33"/>
      <c r="U20" s="16"/>
      <c r="V20" s="16"/>
      <c r="W20" s="16"/>
      <c r="X20" s="16"/>
      <c r="Y20" s="16"/>
    </row>
    <row r="21" spans="1:25" s="17" customFormat="1" ht="22.9" customHeight="1">
      <c r="B21" s="45"/>
      <c r="C21" s="46"/>
      <c r="D21" s="44"/>
      <c r="E21" s="33"/>
      <c r="F21" s="104">
        <v>6</v>
      </c>
      <c r="G21" s="31">
        <v>0</v>
      </c>
      <c r="H21" s="32">
        <v>7.35</v>
      </c>
      <c r="I21" s="33">
        <f t="shared" si="1"/>
        <v>0</v>
      </c>
      <c r="J21" s="34" t="e">
        <f t="shared" si="2"/>
        <v>#DIV/0!</v>
      </c>
      <c r="K21" s="35">
        <v>0</v>
      </c>
      <c r="L21" s="32">
        <v>8.59</v>
      </c>
      <c r="M21" s="32">
        <v>7.35</v>
      </c>
      <c r="N21" s="36">
        <f t="shared" si="3"/>
        <v>0</v>
      </c>
      <c r="O21" s="36">
        <f t="shared" si="4"/>
        <v>0</v>
      </c>
      <c r="P21" s="36">
        <f t="shared" si="5"/>
        <v>0</v>
      </c>
      <c r="Q21" s="37" t="e">
        <f t="shared" si="6"/>
        <v>#DIV/0!</v>
      </c>
      <c r="R21" s="33" t="e">
        <f t="shared" si="0"/>
        <v>#DIV/0!</v>
      </c>
      <c r="S21" s="33">
        <f t="shared" si="7"/>
        <v>0</v>
      </c>
      <c r="T21" s="33"/>
      <c r="U21" s="16"/>
      <c r="V21" s="16"/>
      <c r="W21" s="16"/>
      <c r="X21" s="16"/>
      <c r="Y21" s="16"/>
    </row>
    <row r="22" spans="1:25" s="17" customFormat="1" ht="22.9" customHeight="1">
      <c r="B22" s="45"/>
      <c r="C22" s="46"/>
      <c r="D22" s="44"/>
      <c r="E22" s="33"/>
      <c r="F22" s="104">
        <v>7</v>
      </c>
      <c r="G22" s="31">
        <v>0</v>
      </c>
      <c r="H22" s="32">
        <v>7.35</v>
      </c>
      <c r="I22" s="33">
        <f t="shared" si="1"/>
        <v>0</v>
      </c>
      <c r="J22" s="34" t="e">
        <f t="shared" si="2"/>
        <v>#DIV/0!</v>
      </c>
      <c r="K22" s="35">
        <v>0</v>
      </c>
      <c r="L22" s="32">
        <v>8.59</v>
      </c>
      <c r="M22" s="32">
        <v>7.35</v>
      </c>
      <c r="N22" s="36">
        <f t="shared" si="3"/>
        <v>0</v>
      </c>
      <c r="O22" s="36">
        <f t="shared" si="4"/>
        <v>0</v>
      </c>
      <c r="P22" s="36">
        <f t="shared" si="5"/>
        <v>0</v>
      </c>
      <c r="Q22" s="37" t="e">
        <f t="shared" si="6"/>
        <v>#DIV/0!</v>
      </c>
      <c r="R22" s="33" t="e">
        <f t="shared" si="0"/>
        <v>#DIV/0!</v>
      </c>
      <c r="S22" s="33">
        <f t="shared" si="7"/>
        <v>0</v>
      </c>
      <c r="T22" s="33"/>
      <c r="U22" s="16"/>
      <c r="V22" s="16"/>
      <c r="W22" s="16"/>
      <c r="X22" s="16"/>
      <c r="Y22" s="16"/>
    </row>
    <row r="23" spans="1:25" s="17" customFormat="1" ht="22.9" customHeight="1">
      <c r="B23" s="174"/>
      <c r="C23" s="175"/>
      <c r="D23" s="81"/>
      <c r="E23" s="83"/>
      <c r="F23" s="142">
        <v>8</v>
      </c>
      <c r="G23" s="143">
        <v>0</v>
      </c>
      <c r="H23" s="132">
        <v>7.35</v>
      </c>
      <c r="I23" s="83">
        <f t="shared" si="1"/>
        <v>0</v>
      </c>
      <c r="J23" s="144" t="e">
        <f t="shared" si="2"/>
        <v>#DIV/0!</v>
      </c>
      <c r="K23" s="145">
        <v>0</v>
      </c>
      <c r="L23" s="146">
        <v>7.35</v>
      </c>
      <c r="M23" s="146">
        <v>7.35</v>
      </c>
      <c r="N23" s="147">
        <f t="shared" si="3"/>
        <v>0</v>
      </c>
      <c r="O23" s="147">
        <f>M23*K23</f>
        <v>0</v>
      </c>
      <c r="P23" s="147">
        <f t="shared" si="5"/>
        <v>0</v>
      </c>
      <c r="Q23" s="148" t="e">
        <f t="shared" si="6"/>
        <v>#DIV/0!</v>
      </c>
      <c r="R23" s="149" t="e">
        <f t="shared" si="0"/>
        <v>#DIV/0!</v>
      </c>
      <c r="S23" s="149">
        <f t="shared" si="7"/>
        <v>0</v>
      </c>
      <c r="T23" s="149"/>
      <c r="U23" s="16"/>
      <c r="V23" s="16"/>
      <c r="W23" s="16"/>
      <c r="X23" s="16"/>
      <c r="Y23" s="16"/>
    </row>
    <row r="24" spans="1:25" s="17" customFormat="1">
      <c r="B24" s="199" t="s">
        <v>13</v>
      </c>
      <c r="C24" s="200"/>
      <c r="D24" s="201"/>
      <c r="E24" s="82">
        <f>E16</f>
        <v>0</v>
      </c>
      <c r="F24" s="150"/>
      <c r="G24" s="151">
        <f>SUM(G16:G23)</f>
        <v>0</v>
      </c>
      <c r="H24" s="151"/>
      <c r="I24" s="152">
        <f t="shared" ref="I24:Q24" si="8">SUM(I16:I23)</f>
        <v>0</v>
      </c>
      <c r="J24" s="152" t="e">
        <f t="shared" si="8"/>
        <v>#DIV/0!</v>
      </c>
      <c r="K24" s="151">
        <f t="shared" si="8"/>
        <v>0</v>
      </c>
      <c r="L24" s="151"/>
      <c r="M24" s="151"/>
      <c r="N24" s="152">
        <f>SUM(N16:N23)</f>
        <v>0</v>
      </c>
      <c r="O24" s="152">
        <f>SUM(O16:O23)</f>
        <v>0</v>
      </c>
      <c r="P24" s="152">
        <f t="shared" si="8"/>
        <v>0</v>
      </c>
      <c r="Q24" s="153" t="e">
        <f t="shared" si="8"/>
        <v>#DIV/0!</v>
      </c>
      <c r="R24" s="152" t="e">
        <f>SUM(R16:R23)</f>
        <v>#DIV/0!</v>
      </c>
      <c r="S24" s="152">
        <f>SUM(S16:S23)</f>
        <v>0</v>
      </c>
      <c r="T24" s="154">
        <f>IF(S24=0, 0, MAX(0, E24-S24))</f>
        <v>0</v>
      </c>
      <c r="U24" s="16"/>
      <c r="V24" s="16"/>
      <c r="W24" s="16"/>
      <c r="X24" s="16"/>
      <c r="Y24" s="16"/>
    </row>
    <row r="25" spans="1:25" s="17" customFormat="1" ht="39">
      <c r="A25" s="88"/>
      <c r="C25" s="84"/>
      <c r="D25" s="84"/>
      <c r="E25" s="84"/>
      <c r="F25" s="84"/>
      <c r="G25" s="196" t="str">
        <f>IF(S24=0, "", IF(S25&gt;0, "มีเงินคงเหลือช่วงเปิดภาคเรียนต้องส่งคืน สช. จำนวน", IF(S25=0, "โรงเรียนใช้งบประมาณที่ได้รับครบถ้วน", "โรงเรียนจัดซื้ออาหารเสริม (นม) เกินกว่างบประมาณที่ สช.จัดสรรให้")))</f>
        <v/>
      </c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06">
        <f>T24</f>
        <v>0</v>
      </c>
      <c r="T25" s="107" t="str">
        <f>IF(OR(S24=0, S25=""), "", "บาท")</f>
        <v/>
      </c>
      <c r="U25" s="16"/>
      <c r="V25" s="16"/>
      <c r="W25" s="16"/>
      <c r="X25" s="16"/>
      <c r="Y25" s="16"/>
    </row>
    <row r="26" spans="1:25" s="17" customFormat="1" ht="36">
      <c r="B26" s="176" t="s">
        <v>42</v>
      </c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6"/>
      <c r="V26" s="16"/>
      <c r="W26" s="16"/>
      <c r="X26" s="16"/>
      <c r="Y26" s="16"/>
    </row>
    <row r="27" spans="1:25" s="17" customFormat="1" ht="92.25">
      <c r="B27" s="187" t="s">
        <v>4</v>
      </c>
      <c r="C27" s="187"/>
      <c r="D27" s="8" t="s">
        <v>24</v>
      </c>
      <c r="E27" s="8" t="s">
        <v>7</v>
      </c>
      <c r="F27" s="70" t="s">
        <v>29</v>
      </c>
      <c r="G27" s="2" t="s">
        <v>25</v>
      </c>
      <c r="H27" s="2" t="s">
        <v>26</v>
      </c>
      <c r="I27" s="3" t="s">
        <v>27</v>
      </c>
      <c r="J27" s="4" t="s">
        <v>12</v>
      </c>
      <c r="K27" s="5" t="s">
        <v>28</v>
      </c>
      <c r="L27" s="9" t="s">
        <v>11</v>
      </c>
      <c r="M27" s="6" t="s">
        <v>31</v>
      </c>
      <c r="N27" s="7" t="s">
        <v>32</v>
      </c>
      <c r="O27" s="7" t="s">
        <v>33</v>
      </c>
      <c r="P27" s="7" t="s">
        <v>20</v>
      </c>
      <c r="Q27" s="8" t="s">
        <v>12</v>
      </c>
      <c r="R27" s="8" t="s">
        <v>10</v>
      </c>
      <c r="S27" s="8" t="s">
        <v>21</v>
      </c>
      <c r="T27" s="8" t="s">
        <v>23</v>
      </c>
      <c r="U27" s="16"/>
      <c r="V27" s="16"/>
      <c r="W27" s="16"/>
      <c r="X27" s="16"/>
      <c r="Y27" s="16"/>
    </row>
    <row r="28" spans="1:25" s="17" customFormat="1" ht="24.75" customHeight="1">
      <c r="B28" s="188" t="s">
        <v>49</v>
      </c>
      <c r="C28" s="189"/>
      <c r="D28" s="47">
        <f>D16</f>
        <v>0</v>
      </c>
      <c r="E28" s="30">
        <f>D28*8.59*20</f>
        <v>0</v>
      </c>
      <c r="F28" s="104">
        <v>1</v>
      </c>
      <c r="G28" s="71"/>
      <c r="H28" s="72"/>
      <c r="I28" s="73"/>
      <c r="J28" s="74"/>
      <c r="K28" s="35">
        <v>0</v>
      </c>
      <c r="L28" s="32">
        <v>8.59</v>
      </c>
      <c r="M28" s="32">
        <v>8.59</v>
      </c>
      <c r="N28" s="36">
        <f>K28*L28</f>
        <v>0</v>
      </c>
      <c r="O28" s="36">
        <f t="shared" ref="O28:O32" si="9">M28*K28</f>
        <v>0</v>
      </c>
      <c r="P28" s="36">
        <f>N28-O28</f>
        <v>0</v>
      </c>
      <c r="Q28" s="48" t="e">
        <f>K28/D$16</f>
        <v>#DIV/0!</v>
      </c>
      <c r="R28" s="33" t="e">
        <f>J28+Q28</f>
        <v>#DIV/0!</v>
      </c>
      <c r="S28" s="33">
        <f>I28+N28</f>
        <v>0</v>
      </c>
      <c r="T28" s="38"/>
      <c r="U28" s="16"/>
      <c r="V28" s="49"/>
      <c r="W28" s="16"/>
      <c r="X28" s="16"/>
      <c r="Y28" s="16"/>
    </row>
    <row r="29" spans="1:25" s="17" customFormat="1" ht="24.75" customHeight="1">
      <c r="B29" s="190"/>
      <c r="C29" s="191"/>
      <c r="D29" s="40"/>
      <c r="E29" s="50"/>
      <c r="F29" s="104">
        <v>2</v>
      </c>
      <c r="G29" s="75"/>
      <c r="H29" s="72"/>
      <c r="I29" s="73"/>
      <c r="J29" s="76"/>
      <c r="K29" s="35">
        <v>0</v>
      </c>
      <c r="L29" s="32">
        <v>8.59</v>
      </c>
      <c r="M29" s="32">
        <v>8.59</v>
      </c>
      <c r="N29" s="36">
        <f>K29*L29</f>
        <v>0</v>
      </c>
      <c r="O29" s="36">
        <f t="shared" si="9"/>
        <v>0</v>
      </c>
      <c r="P29" s="36">
        <f t="shared" ref="P29:P32" si="10">N29-O29</f>
        <v>0</v>
      </c>
      <c r="Q29" s="51" t="e">
        <f>K29/D$16</f>
        <v>#DIV/0!</v>
      </c>
      <c r="R29" s="33" t="e">
        <f>J29+Q29</f>
        <v>#DIV/0!</v>
      </c>
      <c r="S29" s="33">
        <f>I29+N29</f>
        <v>0</v>
      </c>
      <c r="T29" s="33"/>
      <c r="U29" s="16"/>
      <c r="V29" s="16"/>
      <c r="W29" s="16"/>
      <c r="X29" s="16"/>
      <c r="Y29" s="16"/>
    </row>
    <row r="30" spans="1:25" s="17" customFormat="1" ht="24.75" customHeight="1">
      <c r="B30" s="192"/>
      <c r="C30" s="193"/>
      <c r="D30" s="44"/>
      <c r="E30" s="52"/>
      <c r="F30" s="105">
        <v>3</v>
      </c>
      <c r="G30" s="77"/>
      <c r="H30" s="78"/>
      <c r="I30" s="73"/>
      <c r="J30" s="76"/>
      <c r="K30" s="35">
        <v>0</v>
      </c>
      <c r="L30" s="32">
        <v>8.59</v>
      </c>
      <c r="M30" s="32">
        <v>8.59</v>
      </c>
      <c r="N30" s="36">
        <f>K30*L30</f>
        <v>0</v>
      </c>
      <c r="O30" s="36">
        <f t="shared" si="9"/>
        <v>0</v>
      </c>
      <c r="P30" s="36">
        <f t="shared" si="10"/>
        <v>0</v>
      </c>
      <c r="Q30" s="51" t="e">
        <f>K30/D$16</f>
        <v>#DIV/0!</v>
      </c>
      <c r="R30" s="33" t="e">
        <f>J30+Q30</f>
        <v>#DIV/0!</v>
      </c>
      <c r="S30" s="33">
        <f>I30+N30</f>
        <v>0</v>
      </c>
      <c r="T30" s="33"/>
      <c r="U30" s="16"/>
      <c r="V30" s="16"/>
      <c r="W30" s="16"/>
      <c r="X30" s="16"/>
      <c r="Y30" s="16"/>
    </row>
    <row r="31" spans="1:25" s="17" customFormat="1" ht="24.75" customHeight="1">
      <c r="B31" s="42"/>
      <c r="C31" s="43"/>
      <c r="D31" s="44"/>
      <c r="E31" s="52"/>
      <c r="F31" s="105">
        <v>4</v>
      </c>
      <c r="G31" s="77"/>
      <c r="H31" s="78"/>
      <c r="I31" s="73"/>
      <c r="J31" s="76"/>
      <c r="K31" s="35">
        <v>0</v>
      </c>
      <c r="L31" s="32">
        <v>8.59</v>
      </c>
      <c r="M31" s="32">
        <v>8.59</v>
      </c>
      <c r="N31" s="36">
        <f>K31*L31</f>
        <v>0</v>
      </c>
      <c r="O31" s="36">
        <f t="shared" si="9"/>
        <v>0</v>
      </c>
      <c r="P31" s="36">
        <f t="shared" si="10"/>
        <v>0</v>
      </c>
      <c r="Q31" s="51" t="e">
        <f>K31/D$16</f>
        <v>#DIV/0!</v>
      </c>
      <c r="R31" s="33" t="e">
        <f>J31+Q31</f>
        <v>#DIV/0!</v>
      </c>
      <c r="S31" s="33">
        <f>I31+N31</f>
        <v>0</v>
      </c>
      <c r="T31" s="33"/>
      <c r="U31" s="16"/>
      <c r="V31" s="16"/>
      <c r="W31" s="16"/>
      <c r="X31" s="16"/>
      <c r="Y31" s="16"/>
    </row>
    <row r="32" spans="1:25" s="17" customFormat="1" ht="24.75" customHeight="1">
      <c r="B32" s="85"/>
      <c r="C32" s="86"/>
      <c r="D32" s="81"/>
      <c r="E32" s="80"/>
      <c r="F32" s="127">
        <v>5</v>
      </c>
      <c r="G32" s="128"/>
      <c r="H32" s="129"/>
      <c r="I32" s="130"/>
      <c r="J32" s="89"/>
      <c r="K32" s="131">
        <v>0</v>
      </c>
      <c r="L32" s="132">
        <v>8.59</v>
      </c>
      <c r="M32" s="132">
        <v>8.59</v>
      </c>
      <c r="N32" s="133">
        <f t="shared" ref="N32" si="11">K32*L32</f>
        <v>0</v>
      </c>
      <c r="O32" s="133">
        <f t="shared" si="9"/>
        <v>0</v>
      </c>
      <c r="P32" s="133">
        <f t="shared" si="10"/>
        <v>0</v>
      </c>
      <c r="Q32" s="79" t="e">
        <f>K32/D$16</f>
        <v>#DIV/0!</v>
      </c>
      <c r="R32" s="83" t="e">
        <f>J32+Q32</f>
        <v>#DIV/0!</v>
      </c>
      <c r="S32" s="83">
        <f>I32+N32</f>
        <v>0</v>
      </c>
      <c r="T32" s="83"/>
      <c r="U32" s="16"/>
      <c r="V32" s="16"/>
      <c r="W32" s="16"/>
      <c r="X32" s="16"/>
      <c r="Y32" s="16"/>
    </row>
    <row r="33" spans="2:25" s="17" customFormat="1">
      <c r="B33" s="203" t="s">
        <v>13</v>
      </c>
      <c r="C33" s="204"/>
      <c r="D33" s="205"/>
      <c r="E33" s="87">
        <f>E28</f>
        <v>0</v>
      </c>
      <c r="F33" s="224"/>
      <c r="G33" s="137"/>
      <c r="H33" s="138"/>
      <c r="I33" s="137"/>
      <c r="J33" s="137"/>
      <c r="K33" s="137">
        <f t="shared" ref="K33:R33" si="12">SUM(K28:K32)</f>
        <v>0</v>
      </c>
      <c r="L33" s="138"/>
      <c r="M33" s="138"/>
      <c r="N33" s="139">
        <f>SUM(N28:N32)</f>
        <v>0</v>
      </c>
      <c r="O33" s="139">
        <f t="shared" si="12"/>
        <v>0</v>
      </c>
      <c r="P33" s="139">
        <f t="shared" si="12"/>
        <v>0</v>
      </c>
      <c r="Q33" s="139" t="e">
        <f t="shared" si="12"/>
        <v>#DIV/0!</v>
      </c>
      <c r="R33" s="139" t="e">
        <f t="shared" si="12"/>
        <v>#DIV/0!</v>
      </c>
      <c r="S33" s="139">
        <f>SUM(S28:S32)</f>
        <v>0</v>
      </c>
      <c r="T33" s="140">
        <f>IF(S33=0, 0, MAX(0, E33-S33))</f>
        <v>0</v>
      </c>
      <c r="U33" s="16"/>
      <c r="V33" s="16"/>
      <c r="W33" s="53"/>
      <c r="X33" s="54"/>
      <c r="Y33" s="16"/>
    </row>
    <row r="34" spans="2:25" s="17" customFormat="1" ht="39">
      <c r="B34" s="212" t="s">
        <v>41</v>
      </c>
      <c r="C34" s="212"/>
      <c r="D34" s="212"/>
      <c r="E34" s="90">
        <f>E24+E33</f>
        <v>0</v>
      </c>
      <c r="F34" s="224"/>
      <c r="G34" s="223" t="str">
        <f>IF(S33=0, "", IF(S34&gt;0, "มีเงินคงเหลือช่วงปิดภาคเรียนต้องส่งคืน สช. จำนวน", IF(S34=0, "โรงเรียนใช้งบประมาณที่ได้รับครบถ้วน ", "โรงเรียนจัดซื้ออาหารเสริม (นม) เกินกว่างบประมาณที่ สช.จัดสรรให้")))</f>
        <v/>
      </c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141">
        <f>T33</f>
        <v>0</v>
      </c>
      <c r="T34" s="141" t="str">
        <f>IF(OR(S33=0, S34=""), "", "บาท")</f>
        <v/>
      </c>
      <c r="U34" s="16"/>
      <c r="V34" s="16"/>
      <c r="W34" s="16"/>
      <c r="X34" s="16"/>
      <c r="Y34" s="16"/>
    </row>
    <row r="35" spans="2:25" s="17" customFormat="1" ht="39">
      <c r="B35" s="213" t="s">
        <v>48</v>
      </c>
      <c r="C35" s="214"/>
      <c r="D35" s="215"/>
      <c r="E35" s="56"/>
      <c r="F35" s="61"/>
      <c r="G35" s="134"/>
      <c r="H35" s="135"/>
      <c r="I35" s="135"/>
      <c r="J35" s="135"/>
      <c r="K35" s="135"/>
      <c r="L35" s="135"/>
      <c r="M35" s="135"/>
      <c r="N35" s="135"/>
      <c r="O35" s="135"/>
      <c r="P35" s="222"/>
      <c r="Q35" s="222"/>
      <c r="R35" s="222"/>
      <c r="S35" s="135"/>
      <c r="T35" s="136"/>
      <c r="U35" s="16"/>
      <c r="V35" s="16"/>
      <c r="W35" s="16"/>
      <c r="X35" s="16"/>
      <c r="Y35" s="16"/>
    </row>
    <row r="36" spans="2:25" s="17" customFormat="1" ht="43.5" customHeight="1">
      <c r="B36" s="155" t="s">
        <v>44</v>
      </c>
      <c r="C36" s="156"/>
      <c r="D36" s="157">
        <v>0</v>
      </c>
      <c r="E36" s="158" t="s">
        <v>14</v>
      </c>
      <c r="F36" s="55"/>
      <c r="G36" s="209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1"/>
      <c r="U36" s="16"/>
      <c r="V36" s="16"/>
      <c r="W36" s="16"/>
      <c r="X36" s="16"/>
      <c r="Y36" s="16"/>
    </row>
    <row r="37" spans="2:25" s="17" customFormat="1" ht="41.25">
      <c r="B37" s="159" t="s">
        <v>45</v>
      </c>
      <c r="C37" s="160"/>
      <c r="D37" s="165" t="e">
        <f>R24</f>
        <v>#DIV/0!</v>
      </c>
      <c r="E37" s="158" t="s">
        <v>14</v>
      </c>
      <c r="F37" s="55"/>
      <c r="G37" s="60"/>
      <c r="H37" s="61"/>
      <c r="I37" s="61"/>
      <c r="J37" s="172"/>
      <c r="K37" s="220" t="str">
        <f>IF(S37&gt;0, "โรงเรียนมีเงินเหลือจ่ายที่ต้องส่งเงินคืน สช. จำนวน ", IF(AND(T24&gt;0, T33&gt;0, S37=0), "โรงเรียนใช้งบประมาณที่ได้รับจัดสรรในปีการศึกษา 2569 ครบถ้วน ไม่มีเงินเหลือส่งคืน สช.", ""))</f>
        <v/>
      </c>
      <c r="L37" s="220"/>
      <c r="M37" s="220"/>
      <c r="N37" s="220"/>
      <c r="O37" s="220"/>
      <c r="P37" s="220"/>
      <c r="Q37" s="220"/>
      <c r="R37" s="220"/>
      <c r="S37" s="168">
        <f>T24+T33</f>
        <v>0</v>
      </c>
      <c r="T37" s="169" t="str">
        <f>IF(S37&gt;0, "บาท", "")</f>
        <v/>
      </c>
      <c r="U37" s="16"/>
      <c r="V37" s="16"/>
      <c r="W37" s="16"/>
      <c r="X37" s="16"/>
      <c r="Y37" s="16"/>
    </row>
    <row r="38" spans="2:25" s="17" customFormat="1" ht="41.25" customHeight="1">
      <c r="B38" s="216" t="e">
        <f>IF(ROUND(D37,2) &gt; ROUND(D36,2), "โรงเรียนซื้อนมเกินวันที่เปิดเรียนจริง จำนวน", "")</f>
        <v>#DIV/0!</v>
      </c>
      <c r="C38" s="217"/>
      <c r="D38" s="166" t="e">
        <f>MAX(0, D37-D36)</f>
        <v>#DIV/0!</v>
      </c>
      <c r="E38" s="158" t="s">
        <v>14</v>
      </c>
      <c r="F38" s="55"/>
      <c r="G38" s="94"/>
      <c r="H38" s="95"/>
      <c r="I38" s="95"/>
      <c r="J38" s="221" t="e">
        <f>IF(OR(D38&gt;0, D41&gt;0), "โรงเรียนมีการซื้อนมเกินจำนวนวันที่เปิดเรียนจริง หรือปิดเรียนจริง จึงทำให้ต้องมีเงินส่งคืน สช. เพิ่มเติม จำนวน", "")</f>
        <v>#DIV/0!</v>
      </c>
      <c r="K38" s="221"/>
      <c r="L38" s="221"/>
      <c r="M38" s="221"/>
      <c r="N38" s="221"/>
      <c r="O38" s="221"/>
      <c r="P38" s="221"/>
      <c r="Q38" s="221"/>
      <c r="R38" s="221"/>
      <c r="S38" s="170" t="e">
        <f>(D38*7.35*D16)+(D41*8.59*D16)</f>
        <v>#DIV/0!</v>
      </c>
      <c r="T38" s="169" t="e">
        <f>IF(S38&gt;0, "บาท", "")</f>
        <v>#DIV/0!</v>
      </c>
      <c r="U38" s="16"/>
      <c r="V38" s="16"/>
      <c r="W38" s="16"/>
      <c r="X38" s="16"/>
      <c r="Y38" s="16"/>
    </row>
    <row r="39" spans="2:25" s="17" customFormat="1" ht="41.25">
      <c r="B39" s="161" t="s">
        <v>46</v>
      </c>
      <c r="C39" s="162"/>
      <c r="D39" s="163">
        <v>0</v>
      </c>
      <c r="E39" s="158" t="s">
        <v>14</v>
      </c>
      <c r="F39" s="55"/>
      <c r="G39" s="60"/>
      <c r="H39" s="61"/>
      <c r="I39" s="61"/>
      <c r="J39" s="172"/>
      <c r="K39" s="173"/>
      <c r="L39" s="220" t="e">
        <f>IF(OR(S37&gt;0, S38&gt;0), "ดังนั้น จำนวนเงินที่โรงเรียนจะต้องส่งคืน สช. รวมทั้งสิ้น", "")</f>
        <v>#DIV/0!</v>
      </c>
      <c r="M39" s="220"/>
      <c r="N39" s="220"/>
      <c r="O39" s="220"/>
      <c r="P39" s="220"/>
      <c r="Q39" s="220"/>
      <c r="R39" s="220"/>
      <c r="S39" s="168" t="e">
        <f>S37+S38</f>
        <v>#DIV/0!</v>
      </c>
      <c r="T39" s="169" t="e">
        <f>IF(S39&gt;0, "บาท", "")</f>
        <v>#DIV/0!</v>
      </c>
      <c r="U39" s="16"/>
      <c r="V39" s="16"/>
      <c r="W39" s="16"/>
      <c r="X39" s="16"/>
      <c r="Y39" s="16"/>
    </row>
    <row r="40" spans="2:25" s="17" customFormat="1" ht="33">
      <c r="B40" s="161" t="s">
        <v>47</v>
      </c>
      <c r="C40" s="162"/>
      <c r="D40" s="165" t="e">
        <f>R33</f>
        <v>#DIV/0!</v>
      </c>
      <c r="E40" s="158" t="s">
        <v>14</v>
      </c>
      <c r="F40" s="55"/>
      <c r="G40" s="60"/>
      <c r="H40" s="61"/>
      <c r="I40" s="61"/>
      <c r="J40" s="62"/>
      <c r="K40" s="55"/>
      <c r="L40" s="61"/>
      <c r="M40" s="61"/>
      <c r="N40" s="61"/>
      <c r="O40" s="61"/>
      <c r="P40" s="61"/>
      <c r="Q40" s="62"/>
      <c r="R40" s="63"/>
      <c r="S40" s="62"/>
      <c r="T40" s="64"/>
      <c r="U40" s="16"/>
      <c r="V40" s="16"/>
      <c r="W40" s="16"/>
    </row>
    <row r="41" spans="2:25" s="17" customFormat="1" ht="36">
      <c r="B41" s="218" t="e">
        <f>IF(ROUND(D40,2) &gt; ROUND(D39,2), "โรงเรียนซื้อนมเกินวันที่เปิดเรียนจริง จำนวน", "")</f>
        <v>#DIV/0!</v>
      </c>
      <c r="C41" s="219"/>
      <c r="D41" s="167" t="e">
        <f>MAX(0, D40-D39)</f>
        <v>#DIV/0!</v>
      </c>
      <c r="E41" s="164" t="s">
        <v>14</v>
      </c>
      <c r="F41" s="65"/>
      <c r="G41" s="206" t="s">
        <v>38</v>
      </c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8"/>
      <c r="U41" s="16"/>
      <c r="V41" s="16"/>
      <c r="W41" s="16"/>
    </row>
    <row r="42" spans="2:25" s="17" customFormat="1">
      <c r="B42" s="10"/>
      <c r="C42" s="10"/>
      <c r="D42" s="11"/>
      <c r="E42" s="12"/>
      <c r="F42" s="66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16"/>
      <c r="V42" s="16"/>
      <c r="W42" s="16"/>
    </row>
    <row r="43" spans="2:25" s="17" customFormat="1">
      <c r="B43" s="10" t="s">
        <v>15</v>
      </c>
      <c r="C43" s="91" t="s">
        <v>37</v>
      </c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16"/>
      <c r="V43" s="68"/>
      <c r="W43" s="16"/>
    </row>
    <row r="44" spans="2:25">
      <c r="B44" s="25"/>
      <c r="C44" s="91" t="s">
        <v>16</v>
      </c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2"/>
      <c r="S44" s="91"/>
      <c r="T44" s="91"/>
      <c r="V44" s="68"/>
    </row>
    <row r="45" spans="2:25">
      <c r="B45" s="25"/>
      <c r="C45" s="202" t="s">
        <v>17</v>
      </c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V45" s="68"/>
    </row>
    <row r="46" spans="2:25">
      <c r="C46" s="202" t="s">
        <v>18</v>
      </c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V46" s="68"/>
    </row>
    <row r="47" spans="2:25">
      <c r="C47" s="202" t="s">
        <v>19</v>
      </c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</row>
    <row r="48" spans="2:25">
      <c r="J48" s="25"/>
      <c r="K48" s="25"/>
      <c r="L48" s="25"/>
      <c r="M48" s="25"/>
      <c r="N48" s="25"/>
      <c r="O48" s="25"/>
      <c r="P48" s="25"/>
    </row>
    <row r="49" spans="3:20">
      <c r="J49" s="25"/>
      <c r="K49" s="25"/>
      <c r="L49" s="25"/>
      <c r="M49" s="25"/>
      <c r="N49" s="25"/>
      <c r="O49" s="25"/>
      <c r="P49" s="25"/>
    </row>
    <row r="50" spans="3:20">
      <c r="J50" s="25"/>
      <c r="K50" s="25"/>
      <c r="L50" s="25"/>
      <c r="M50" s="25"/>
      <c r="N50" s="25"/>
      <c r="O50" s="25"/>
      <c r="P50" s="25"/>
    </row>
    <row r="51" spans="3:20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69"/>
      <c r="S51" s="24"/>
      <c r="T51" s="24"/>
    </row>
  </sheetData>
  <sheetProtection algorithmName="SHA-512" hashValue="u1lpMrop0XjLIu8h4m9lBM97SP7QoCPYR7L7UJOtSO6BbkUrGshkN0jVI6rt2b973cMIXH1VOF6pegnaGRidww==" saltValue="WKmny6aYxt5M+nQVieSG1A==" spinCount="100000" sheet="1" objects="1" scenarios="1" formatCells="0" formatColumns="0" formatRows="0"/>
  <mergeCells count="47">
    <mergeCell ref="F9:O9"/>
    <mergeCell ref="B11:C14"/>
    <mergeCell ref="D11:E11"/>
    <mergeCell ref="F11:S11"/>
    <mergeCell ref="C3:D3"/>
    <mergeCell ref="F3:G3"/>
    <mergeCell ref="B6:T6"/>
    <mergeCell ref="B7:T7"/>
    <mergeCell ref="B8:T8"/>
    <mergeCell ref="B5:S5"/>
    <mergeCell ref="C47:T47"/>
    <mergeCell ref="B33:D33"/>
    <mergeCell ref="G41:T41"/>
    <mergeCell ref="C45:T45"/>
    <mergeCell ref="C46:T46"/>
    <mergeCell ref="G36:T36"/>
    <mergeCell ref="B34:D34"/>
    <mergeCell ref="B35:D35"/>
    <mergeCell ref="B38:C38"/>
    <mergeCell ref="B41:C41"/>
    <mergeCell ref="K37:R37"/>
    <mergeCell ref="J38:R38"/>
    <mergeCell ref="P35:R35"/>
    <mergeCell ref="G34:R34"/>
    <mergeCell ref="L39:R39"/>
    <mergeCell ref="F33:F34"/>
    <mergeCell ref="B30:C30"/>
    <mergeCell ref="B27:C27"/>
    <mergeCell ref="B24:D24"/>
    <mergeCell ref="B29:C29"/>
    <mergeCell ref="B28:C28"/>
    <mergeCell ref="B23:C23"/>
    <mergeCell ref="B26:T26"/>
    <mergeCell ref="G12:J13"/>
    <mergeCell ref="R12:R14"/>
    <mergeCell ref="S12:S14"/>
    <mergeCell ref="B15:T15"/>
    <mergeCell ref="B16:C16"/>
    <mergeCell ref="B17:C17"/>
    <mergeCell ref="B18:C18"/>
    <mergeCell ref="B20:C20"/>
    <mergeCell ref="G25:R25"/>
    <mergeCell ref="T11:T14"/>
    <mergeCell ref="D12:D14"/>
    <mergeCell ref="E12:E14"/>
    <mergeCell ref="F12:F14"/>
    <mergeCell ref="K12:Q13"/>
  </mergeCells>
  <conditionalFormatting sqref="B38 D38">
    <cfRule type="containsText" dxfId="45" priority="8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จำนวน",B38)))</formula>
    </cfRule>
    <cfRule type="containsText" dxfId="44" priority="12" operator="containsText" text="จำนวนวันที่นำไปสมทบในเทอม 2">
      <formula>NOT(ISERROR(SEARCH("จำนวนวันที่นำไปสมทบในเทอม 2",B38)))</formula>
    </cfRule>
  </conditionalFormatting>
  <conditionalFormatting sqref="B38">
    <cfRule type="containsText" dxfId="43" priority="13" operator="containsText" text="โรงเรียนซื้อนมเกินวันที่เปิดเรียนจริง">
      <formula>NOT(ISERROR(SEARCH("โรงเรียนซื้อนมเกินวันที่เปิดเรียนจริง",B38)))</formula>
    </cfRule>
    <cfRule type="containsText" dxfId="42" priority="14" operator="containsText" text="โรงเรียนซื้อนมเกินวันที่เปิดเรียนจริงจำนวน">
      <formula>NOT(ISERROR(SEARCH("โรงเรียนซื้อนมเกินวันที่เปิดเรียนจริงจำนวน",B38)))</formula>
    </cfRule>
  </conditionalFormatting>
  <conditionalFormatting sqref="B41:B42">
    <cfRule type="containsText" dxfId="41" priority="3" operator="containsText" text="โรงเรียนซื้อนมเกินวันที่ปิดเรียนจริง">
      <formula>NOT(ISERROR(SEARCH("โรงเรียนซื้อนมเกินวันที่ปิดเรียนจริง",B41)))</formula>
    </cfRule>
    <cfRule type="containsText" dxfId="40" priority="4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จำนวน",B41)))</formula>
    </cfRule>
    <cfRule type="containsText" dxfId="39" priority="5" operator="containsText" text="จำนวนวันที่นำไปสมทบในเทอม 2">
      <formula>NOT(ISERROR(SEARCH("จำนวนวันที่นำไปสมทบในเทอม 2",B41)))</formula>
    </cfRule>
    <cfRule type="containsText" dxfId="38" priority="6" operator="containsText" text="โรงเรียนซื้อนมเกินวันที่เปิดเรียนจริง">
      <formula>NOT(ISERROR(SEARCH("โรงเรียนซื้อนมเกินวันที่เปิดเรียนจริง",B41)))</formula>
    </cfRule>
    <cfRule type="containsText" dxfId="37" priority="7" operator="containsText" text="โรงเรียนซื้อนมเกินวันที่เปิดเรียนจริงจำนวน">
      <formula>NOT(ISERROR(SEARCH("โรงเรียนซื้อนมเกินวันที่เปิดเรียนจริงจำนวน",B41)))</formula>
    </cfRule>
  </conditionalFormatting>
  <conditionalFormatting sqref="D41:D42">
    <cfRule type="containsText" dxfId="36" priority="1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จำนวน",D41)))</formula>
    </cfRule>
    <cfRule type="containsText" dxfId="35" priority="2" operator="containsText" text="จำนวนวันที่นำไปสมทบในเทอม 2">
      <formula>NOT(ISERROR(SEARCH("จำนวนวันที่นำไปสมทบในเทอม 2",D41)))</formula>
    </cfRule>
  </conditionalFormatting>
  <conditionalFormatting sqref="O33">
    <cfRule type="cellIs" dxfId="34" priority="15" operator="greaterThan">
      <formula>$E$33</formula>
    </cfRule>
  </conditionalFormatting>
  <dataValidations count="2">
    <dataValidation type="custom" allowBlank="1" showInputMessage="1" showErrorMessage="1" errorTitle="โรงเรียนจัดซื้อเกินงบที่ได้รับ" error="โรงเรียนต้องกรอกไม่เกินจำนวนนักเรียนที่ได้รับสิทธิ และต้องกรอกไม่เกินจำนวนเงินงบประมาณที่ได้รับจาก สช." sqref="G16:G23 K16:K23" xr:uid="{AAD2BF16-F2B4-4739-B9A2-5E45CFA69351}">
      <formula1>(SUM($G$16:$G$23)+SUM($K$16:$K$23))&lt;=($D$16*100)</formula1>
    </dataValidation>
    <dataValidation type="custom" allowBlank="1" showInputMessage="1" showErrorMessage="1" errorTitle="โรงเรียนจัดซื้อเกินงบที่ได้รับ" error="โรงเรียนต้องกรอกไม่เกินจำนวนนักเรียนที่ได้รับสิทธิ และต้องกรอกไม่เกินจำนวนเงินงบประมาณที่ได้รับจาก สช." sqref="K28:K32" xr:uid="{8441EDD6-CAD7-4D27-9827-F6208920F5CE}">
      <formula1>SUM($K$28:$K$32)&lt;=($D$16*20)</formula1>
    </dataValidation>
  </dataValidations>
  <printOptions horizontalCentered="1" verticalCentered="1"/>
  <pageMargins left="0.23" right="0.36" top="0.19685039370078741" bottom="0.11811023622047245" header="0.31496062992125984" footer="0.23622047244094491"/>
  <pageSetup paperSize="9" scale="3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02113-5CAF-4A08-AABF-2DAD2C3FB813}">
  <sheetPr>
    <tabColor theme="3" tint="0.79998168889431442"/>
    <pageSetUpPr fitToPage="1"/>
  </sheetPr>
  <dimension ref="A1:Y51"/>
  <sheetViews>
    <sheetView showGridLines="0" view="pageBreakPreview" topLeftCell="B2" zoomScale="56" zoomScaleNormal="95" zoomScaleSheetLayoutView="56" workbookViewId="0">
      <selection activeCell="E28" sqref="E28"/>
    </sheetView>
  </sheetViews>
  <sheetFormatPr defaultColWidth="9" defaultRowHeight="30.75"/>
  <cols>
    <col min="1" max="1" width="0" style="16" hidden="1" customWidth="1"/>
    <col min="2" max="2" width="37.5703125" style="24" customWidth="1"/>
    <col min="3" max="3" width="13.42578125" style="25" customWidth="1"/>
    <col min="4" max="4" width="18.7109375" style="25" customWidth="1"/>
    <col min="5" max="5" width="27.5703125" style="23" customWidth="1"/>
    <col min="6" max="6" width="13.5703125" style="25" customWidth="1"/>
    <col min="7" max="7" width="13.5703125" style="26" customWidth="1"/>
    <col min="8" max="8" width="16.7109375" style="26" bestFit="1" customWidth="1"/>
    <col min="9" max="9" width="17.7109375" style="26" customWidth="1"/>
    <col min="10" max="10" width="13.42578125" style="23" customWidth="1"/>
    <col min="11" max="11" width="16.42578125" style="26" customWidth="1"/>
    <col min="12" max="12" width="17.5703125" style="26" bestFit="1" customWidth="1"/>
    <col min="13" max="13" width="22.85546875" style="26" customWidth="1"/>
    <col min="14" max="15" width="19.7109375" style="26" customWidth="1"/>
    <col min="16" max="16" width="25" style="26" customWidth="1"/>
    <col min="17" max="17" width="11.5703125" style="23" bestFit="1" customWidth="1"/>
    <col min="18" max="18" width="18.140625" style="26" customWidth="1"/>
    <col min="19" max="19" width="22.7109375" style="23" customWidth="1"/>
    <col min="20" max="20" width="29.7109375" style="23" customWidth="1"/>
    <col min="21" max="21" width="14.28515625" style="16" customWidth="1"/>
    <col min="22" max="22" width="9" style="16" customWidth="1"/>
    <col min="23" max="23" width="12.42578125" style="16" bestFit="1" customWidth="1"/>
    <col min="24" max="24" width="11.28515625" style="17" bestFit="1" customWidth="1"/>
    <col min="25" max="16384" width="9" style="16"/>
  </cols>
  <sheetData>
    <row r="1" spans="2:22" ht="36">
      <c r="B1" s="100" t="s">
        <v>0</v>
      </c>
      <c r="C1" s="101"/>
      <c r="D1" s="101"/>
      <c r="E1" s="13"/>
      <c r="F1" s="14"/>
      <c r="G1" s="15"/>
      <c r="H1" s="15"/>
      <c r="I1" s="15"/>
      <c r="J1" s="13"/>
      <c r="K1" s="15"/>
      <c r="L1" s="15"/>
      <c r="M1" s="15"/>
      <c r="N1" s="15"/>
      <c r="O1" s="15"/>
      <c r="P1" s="15"/>
      <c r="Q1" s="13"/>
      <c r="R1" s="15"/>
      <c r="S1" s="13"/>
      <c r="T1" s="13"/>
    </row>
    <row r="2" spans="2:22" ht="6" customHeight="1">
      <c r="B2" s="102"/>
      <c r="C2" s="103"/>
      <c r="D2" s="103"/>
      <c r="E2" s="13"/>
      <c r="F2" s="14"/>
      <c r="G2" s="15"/>
      <c r="H2" s="15"/>
      <c r="I2" s="15"/>
      <c r="J2" s="13"/>
      <c r="K2" s="15"/>
      <c r="L2" s="15"/>
      <c r="M2" s="15"/>
      <c r="N2" s="15"/>
      <c r="O2" s="15"/>
      <c r="P2" s="15"/>
      <c r="Q2" s="13"/>
      <c r="R2" s="15"/>
      <c r="S2" s="13"/>
      <c r="T2" s="13"/>
    </row>
    <row r="3" spans="2:22" ht="25.5" customHeight="1">
      <c r="B3" s="93" t="s">
        <v>1</v>
      </c>
      <c r="C3" s="230">
        <v>2569</v>
      </c>
      <c r="D3" s="230"/>
      <c r="E3" s="1"/>
      <c r="F3" s="231"/>
      <c r="G3" s="231"/>
      <c r="H3" s="18"/>
      <c r="I3" s="18"/>
      <c r="J3" s="19"/>
      <c r="K3" s="20"/>
      <c r="L3" s="20"/>
      <c r="M3" s="20"/>
      <c r="N3" s="20"/>
      <c r="O3" s="20"/>
      <c r="P3" s="20"/>
      <c r="Q3" s="1"/>
      <c r="R3" s="21"/>
      <c r="S3" s="22"/>
    </row>
    <row r="4" spans="2:22" ht="6" customHeight="1"/>
    <row r="5" spans="2:22" ht="39">
      <c r="B5" s="232" t="s">
        <v>34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96" t="s">
        <v>2</v>
      </c>
    </row>
    <row r="6" spans="2:22" ht="39">
      <c r="B6" s="232" t="s">
        <v>3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</row>
    <row r="7" spans="2:22" ht="39">
      <c r="B7" s="233" t="str">
        <f>"ภาคเรียนที่ 2 ปีการศึกษา  "&amp;C3</f>
        <v>ภาคเรียนที่ 2 ปีการศึกษา  2569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</row>
    <row r="8" spans="2:22" ht="39">
      <c r="B8" s="234" t="s">
        <v>35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</row>
    <row r="9" spans="2:22" ht="39">
      <c r="B9" s="97"/>
      <c r="C9" s="97"/>
      <c r="D9" s="98"/>
      <c r="E9" s="98"/>
      <c r="F9" s="234" t="s">
        <v>22</v>
      </c>
      <c r="G9" s="234"/>
      <c r="H9" s="234"/>
      <c r="I9" s="234"/>
      <c r="J9" s="234"/>
      <c r="K9" s="234"/>
      <c r="L9" s="234"/>
      <c r="M9" s="234"/>
      <c r="N9" s="234"/>
      <c r="O9" s="234"/>
      <c r="P9" s="98"/>
      <c r="Q9" s="97"/>
      <c r="R9" s="99"/>
      <c r="S9" s="97"/>
      <c r="T9" s="97"/>
    </row>
    <row r="10" spans="2:22" ht="15.75" customHeight="1"/>
    <row r="11" spans="2:22" s="27" customFormat="1">
      <c r="B11" s="235" t="s">
        <v>4</v>
      </c>
      <c r="C11" s="236"/>
      <c r="D11" s="241" t="s">
        <v>5</v>
      </c>
      <c r="E11" s="242"/>
      <c r="F11" s="241" t="s">
        <v>6</v>
      </c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3"/>
      <c r="T11" s="184" t="s">
        <v>23</v>
      </c>
    </row>
    <row r="12" spans="2:22" s="27" customFormat="1" ht="18.75" customHeight="1">
      <c r="B12" s="237"/>
      <c r="C12" s="238"/>
      <c r="D12" s="225" t="s">
        <v>24</v>
      </c>
      <c r="E12" s="184" t="s">
        <v>7</v>
      </c>
      <c r="F12" s="225" t="s">
        <v>29</v>
      </c>
      <c r="G12" s="177" t="s">
        <v>8</v>
      </c>
      <c r="H12" s="178"/>
      <c r="I12" s="178"/>
      <c r="J12" s="178"/>
      <c r="K12" s="177" t="s">
        <v>9</v>
      </c>
      <c r="L12" s="178"/>
      <c r="M12" s="178"/>
      <c r="N12" s="178"/>
      <c r="O12" s="178"/>
      <c r="P12" s="178"/>
      <c r="Q12" s="178"/>
      <c r="R12" s="181" t="s">
        <v>10</v>
      </c>
      <c r="S12" s="184" t="s">
        <v>21</v>
      </c>
      <c r="T12" s="197"/>
    </row>
    <row r="13" spans="2:22" s="27" customFormat="1" ht="17.25" customHeight="1">
      <c r="B13" s="237"/>
      <c r="C13" s="238"/>
      <c r="D13" s="226"/>
      <c r="E13" s="197"/>
      <c r="F13" s="226"/>
      <c r="G13" s="179"/>
      <c r="H13" s="180"/>
      <c r="I13" s="180"/>
      <c r="J13" s="180"/>
      <c r="K13" s="228"/>
      <c r="L13" s="229"/>
      <c r="M13" s="229"/>
      <c r="N13" s="229"/>
      <c r="O13" s="229"/>
      <c r="P13" s="229"/>
      <c r="Q13" s="229"/>
      <c r="R13" s="182"/>
      <c r="S13" s="185"/>
      <c r="T13" s="197"/>
    </row>
    <row r="14" spans="2:22" s="27" customFormat="1" ht="59.25" customHeight="1">
      <c r="B14" s="239"/>
      <c r="C14" s="240"/>
      <c r="D14" s="227"/>
      <c r="E14" s="198"/>
      <c r="F14" s="227"/>
      <c r="G14" s="2" t="s">
        <v>25</v>
      </c>
      <c r="H14" s="2" t="s">
        <v>26</v>
      </c>
      <c r="I14" s="3" t="s">
        <v>27</v>
      </c>
      <c r="J14" s="4" t="s">
        <v>12</v>
      </c>
      <c r="K14" s="5" t="s">
        <v>28</v>
      </c>
      <c r="L14" s="2" t="s">
        <v>26</v>
      </c>
      <c r="M14" s="6" t="s">
        <v>30</v>
      </c>
      <c r="N14" s="7" t="s">
        <v>32</v>
      </c>
      <c r="O14" s="7" t="s">
        <v>33</v>
      </c>
      <c r="P14" s="7" t="s">
        <v>20</v>
      </c>
      <c r="Q14" s="4" t="s">
        <v>12</v>
      </c>
      <c r="R14" s="183"/>
      <c r="S14" s="186"/>
      <c r="T14" s="198"/>
      <c r="U14" s="28"/>
    </row>
    <row r="15" spans="2:22" s="27" customFormat="1" ht="29.25" customHeight="1">
      <c r="B15" s="187" t="s">
        <v>52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28"/>
    </row>
    <row r="16" spans="2:22" s="27" customFormat="1" ht="24.75" customHeight="1">
      <c r="B16" s="188" t="s">
        <v>50</v>
      </c>
      <c r="C16" s="189"/>
      <c r="D16" s="29">
        <v>0</v>
      </c>
      <c r="E16" s="30">
        <f>D16*7.35*100</f>
        <v>0</v>
      </c>
      <c r="F16" s="104">
        <v>1</v>
      </c>
      <c r="G16" s="31">
        <v>0</v>
      </c>
      <c r="H16" s="32">
        <v>7.35</v>
      </c>
      <c r="I16" s="33">
        <f>G16*H16</f>
        <v>0</v>
      </c>
      <c r="J16" s="34" t="e">
        <f>G16/D$16</f>
        <v>#DIV/0!</v>
      </c>
      <c r="K16" s="35">
        <v>0</v>
      </c>
      <c r="L16" s="32">
        <v>8.59</v>
      </c>
      <c r="M16" s="32">
        <v>7.35</v>
      </c>
      <c r="N16" s="36">
        <f>K16*L16</f>
        <v>0</v>
      </c>
      <c r="O16" s="36">
        <f>M16*K16</f>
        <v>0</v>
      </c>
      <c r="P16" s="36">
        <f>N16-O16</f>
        <v>0</v>
      </c>
      <c r="Q16" s="37" t="e">
        <f>K16/D$16</f>
        <v>#DIV/0!</v>
      </c>
      <c r="R16" s="33" t="e">
        <f t="shared" ref="R16:R23" si="0">J16+Q16</f>
        <v>#DIV/0!</v>
      </c>
      <c r="S16" s="33">
        <f>I16+O16</f>
        <v>0</v>
      </c>
      <c r="T16" s="38"/>
      <c r="U16" s="28"/>
      <c r="V16" s="39"/>
    </row>
    <row r="17" spans="1:25" s="27" customFormat="1" ht="24" customHeight="1">
      <c r="B17" s="190" t="s">
        <v>51</v>
      </c>
      <c r="C17" s="191"/>
      <c r="D17" s="40"/>
      <c r="E17" s="41"/>
      <c r="F17" s="104">
        <v>2</v>
      </c>
      <c r="G17" s="31">
        <v>0</v>
      </c>
      <c r="H17" s="32">
        <v>7.35</v>
      </c>
      <c r="I17" s="33">
        <f t="shared" ref="I17:I23" si="1">G17*H17</f>
        <v>0</v>
      </c>
      <c r="J17" s="34" t="e">
        <f t="shared" ref="J17:J23" si="2">G17/D$16</f>
        <v>#DIV/0!</v>
      </c>
      <c r="K17" s="35">
        <v>0</v>
      </c>
      <c r="L17" s="32">
        <v>8.59</v>
      </c>
      <c r="M17" s="32">
        <v>7.35</v>
      </c>
      <c r="N17" s="36">
        <f t="shared" ref="N17:N23" si="3">K17*L17</f>
        <v>0</v>
      </c>
      <c r="O17" s="36">
        <f t="shared" ref="O17:O22" si="4">M17*K17</f>
        <v>0</v>
      </c>
      <c r="P17" s="36">
        <f t="shared" ref="P17:P23" si="5">N17-O17</f>
        <v>0</v>
      </c>
      <c r="Q17" s="37" t="e">
        <f t="shared" ref="Q17:Q23" si="6">K17/D$16</f>
        <v>#DIV/0!</v>
      </c>
      <c r="R17" s="33" t="e">
        <f t="shared" si="0"/>
        <v>#DIV/0!</v>
      </c>
      <c r="S17" s="33">
        <f t="shared" ref="S17:S23" si="7">I17+O17</f>
        <v>0</v>
      </c>
      <c r="T17" s="33"/>
      <c r="U17" s="28"/>
    </row>
    <row r="18" spans="1:25" s="17" customFormat="1" ht="24.4" customHeight="1">
      <c r="B18" s="192"/>
      <c r="C18" s="193"/>
      <c r="D18" s="44"/>
      <c r="E18" s="33"/>
      <c r="F18" s="104">
        <v>3</v>
      </c>
      <c r="G18" s="31">
        <v>0</v>
      </c>
      <c r="H18" s="32">
        <v>7.35</v>
      </c>
      <c r="I18" s="33">
        <f t="shared" si="1"/>
        <v>0</v>
      </c>
      <c r="J18" s="34" t="e">
        <f t="shared" si="2"/>
        <v>#DIV/0!</v>
      </c>
      <c r="K18" s="35">
        <v>0</v>
      </c>
      <c r="L18" s="32">
        <v>8.59</v>
      </c>
      <c r="M18" s="32">
        <v>7.35</v>
      </c>
      <c r="N18" s="36">
        <f t="shared" si="3"/>
        <v>0</v>
      </c>
      <c r="O18" s="36">
        <f t="shared" si="4"/>
        <v>0</v>
      </c>
      <c r="P18" s="36">
        <f t="shared" si="5"/>
        <v>0</v>
      </c>
      <c r="Q18" s="37" t="e">
        <f t="shared" si="6"/>
        <v>#DIV/0!</v>
      </c>
      <c r="R18" s="33" t="e">
        <f t="shared" si="0"/>
        <v>#DIV/0!</v>
      </c>
      <c r="S18" s="33">
        <f t="shared" si="7"/>
        <v>0</v>
      </c>
      <c r="T18" s="33"/>
      <c r="U18" s="16"/>
      <c r="V18" s="16"/>
      <c r="W18" s="16"/>
      <c r="X18" s="16"/>
      <c r="Y18" s="16"/>
    </row>
    <row r="19" spans="1:25" s="17" customFormat="1" ht="24.4" customHeight="1">
      <c r="B19" s="42"/>
      <c r="C19" s="43"/>
      <c r="D19" s="44"/>
      <c r="E19" s="33"/>
      <c r="F19" s="104">
        <v>4</v>
      </c>
      <c r="G19" s="31">
        <v>0</v>
      </c>
      <c r="H19" s="32">
        <v>7.35</v>
      </c>
      <c r="I19" s="33">
        <f t="shared" si="1"/>
        <v>0</v>
      </c>
      <c r="J19" s="34" t="e">
        <f t="shared" si="2"/>
        <v>#DIV/0!</v>
      </c>
      <c r="K19" s="35">
        <v>0</v>
      </c>
      <c r="L19" s="32">
        <v>8.59</v>
      </c>
      <c r="M19" s="32">
        <v>7.35</v>
      </c>
      <c r="N19" s="36">
        <f t="shared" si="3"/>
        <v>0</v>
      </c>
      <c r="O19" s="36">
        <f t="shared" si="4"/>
        <v>0</v>
      </c>
      <c r="P19" s="36">
        <f t="shared" si="5"/>
        <v>0</v>
      </c>
      <c r="Q19" s="37" t="e">
        <f t="shared" si="6"/>
        <v>#DIV/0!</v>
      </c>
      <c r="R19" s="33" t="e">
        <f t="shared" si="0"/>
        <v>#DIV/0!</v>
      </c>
      <c r="S19" s="33">
        <f t="shared" si="7"/>
        <v>0</v>
      </c>
      <c r="T19" s="33"/>
      <c r="U19" s="16"/>
      <c r="V19" s="16"/>
      <c r="W19" s="16"/>
      <c r="X19" s="16"/>
      <c r="Y19" s="16"/>
    </row>
    <row r="20" spans="1:25" s="17" customFormat="1" ht="22.9" customHeight="1">
      <c r="B20" s="194"/>
      <c r="C20" s="195"/>
      <c r="D20" s="44"/>
      <c r="E20" s="33"/>
      <c r="F20" s="104">
        <v>5</v>
      </c>
      <c r="G20" s="31">
        <v>0</v>
      </c>
      <c r="H20" s="32">
        <v>7.35</v>
      </c>
      <c r="I20" s="33">
        <f t="shared" si="1"/>
        <v>0</v>
      </c>
      <c r="J20" s="34" t="e">
        <f t="shared" si="2"/>
        <v>#DIV/0!</v>
      </c>
      <c r="K20" s="35">
        <v>0</v>
      </c>
      <c r="L20" s="32">
        <v>8.59</v>
      </c>
      <c r="M20" s="32">
        <v>7.35</v>
      </c>
      <c r="N20" s="36">
        <f t="shared" si="3"/>
        <v>0</v>
      </c>
      <c r="O20" s="36">
        <f t="shared" si="4"/>
        <v>0</v>
      </c>
      <c r="P20" s="36">
        <f t="shared" si="5"/>
        <v>0</v>
      </c>
      <c r="Q20" s="37" t="e">
        <f t="shared" si="6"/>
        <v>#DIV/0!</v>
      </c>
      <c r="R20" s="33" t="e">
        <f t="shared" si="0"/>
        <v>#DIV/0!</v>
      </c>
      <c r="S20" s="33">
        <f t="shared" si="7"/>
        <v>0</v>
      </c>
      <c r="T20" s="33"/>
      <c r="U20" s="16"/>
      <c r="V20" s="16"/>
      <c r="W20" s="16"/>
      <c r="X20" s="16"/>
      <c r="Y20" s="16"/>
    </row>
    <row r="21" spans="1:25" s="17" customFormat="1" ht="22.9" customHeight="1">
      <c r="B21" s="45"/>
      <c r="C21" s="46"/>
      <c r="D21" s="44"/>
      <c r="E21" s="33"/>
      <c r="F21" s="104">
        <v>6</v>
      </c>
      <c r="G21" s="31">
        <v>0</v>
      </c>
      <c r="H21" s="32">
        <v>7.35</v>
      </c>
      <c r="I21" s="33">
        <f t="shared" si="1"/>
        <v>0</v>
      </c>
      <c r="J21" s="34" t="e">
        <f t="shared" si="2"/>
        <v>#DIV/0!</v>
      </c>
      <c r="K21" s="35">
        <v>0</v>
      </c>
      <c r="L21" s="32">
        <v>8.59</v>
      </c>
      <c r="M21" s="32">
        <v>7.35</v>
      </c>
      <c r="N21" s="36">
        <f t="shared" si="3"/>
        <v>0</v>
      </c>
      <c r="O21" s="36">
        <f t="shared" si="4"/>
        <v>0</v>
      </c>
      <c r="P21" s="36">
        <f t="shared" si="5"/>
        <v>0</v>
      </c>
      <c r="Q21" s="37" t="e">
        <f t="shared" si="6"/>
        <v>#DIV/0!</v>
      </c>
      <c r="R21" s="33" t="e">
        <f t="shared" si="0"/>
        <v>#DIV/0!</v>
      </c>
      <c r="S21" s="33">
        <f t="shared" si="7"/>
        <v>0</v>
      </c>
      <c r="T21" s="33"/>
      <c r="U21" s="16"/>
      <c r="V21" s="16"/>
      <c r="W21" s="16"/>
      <c r="X21" s="16"/>
      <c r="Y21" s="16"/>
    </row>
    <row r="22" spans="1:25" s="17" customFormat="1" ht="22.9" customHeight="1">
      <c r="B22" s="45"/>
      <c r="C22" s="46"/>
      <c r="D22" s="44"/>
      <c r="E22" s="33"/>
      <c r="F22" s="104">
        <v>7</v>
      </c>
      <c r="G22" s="31">
        <v>0</v>
      </c>
      <c r="H22" s="32">
        <v>7.35</v>
      </c>
      <c r="I22" s="33">
        <f t="shared" si="1"/>
        <v>0</v>
      </c>
      <c r="J22" s="34" t="e">
        <f t="shared" si="2"/>
        <v>#DIV/0!</v>
      </c>
      <c r="K22" s="35">
        <v>0</v>
      </c>
      <c r="L22" s="32">
        <v>8.59</v>
      </c>
      <c r="M22" s="32">
        <v>7.35</v>
      </c>
      <c r="N22" s="36">
        <f t="shared" si="3"/>
        <v>0</v>
      </c>
      <c r="O22" s="36">
        <f t="shared" si="4"/>
        <v>0</v>
      </c>
      <c r="P22" s="36">
        <f t="shared" si="5"/>
        <v>0</v>
      </c>
      <c r="Q22" s="37" t="e">
        <f t="shared" si="6"/>
        <v>#DIV/0!</v>
      </c>
      <c r="R22" s="33" t="e">
        <f t="shared" si="0"/>
        <v>#DIV/0!</v>
      </c>
      <c r="S22" s="33">
        <f t="shared" si="7"/>
        <v>0</v>
      </c>
      <c r="T22" s="33"/>
      <c r="U22" s="16"/>
      <c r="V22" s="16"/>
      <c r="W22" s="16"/>
      <c r="X22" s="16"/>
      <c r="Y22" s="16"/>
    </row>
    <row r="23" spans="1:25" s="17" customFormat="1" ht="22.9" customHeight="1">
      <c r="B23" s="174"/>
      <c r="C23" s="175"/>
      <c r="D23" s="81"/>
      <c r="E23" s="83"/>
      <c r="F23" s="113">
        <v>8</v>
      </c>
      <c r="G23" s="114">
        <v>0</v>
      </c>
      <c r="H23" s="115">
        <v>7.35</v>
      </c>
      <c r="I23" s="116">
        <f t="shared" si="1"/>
        <v>0</v>
      </c>
      <c r="J23" s="117" t="e">
        <f t="shared" si="2"/>
        <v>#DIV/0!</v>
      </c>
      <c r="K23" s="118">
        <v>0</v>
      </c>
      <c r="L23" s="119">
        <v>7.35</v>
      </c>
      <c r="M23" s="119">
        <v>7.35</v>
      </c>
      <c r="N23" s="120">
        <f t="shared" si="3"/>
        <v>0</v>
      </c>
      <c r="O23" s="120">
        <f>M23*K23</f>
        <v>0</v>
      </c>
      <c r="P23" s="120">
        <f t="shared" si="5"/>
        <v>0</v>
      </c>
      <c r="Q23" s="121" t="e">
        <f t="shared" si="6"/>
        <v>#DIV/0!</v>
      </c>
      <c r="R23" s="122" t="e">
        <f t="shared" si="0"/>
        <v>#DIV/0!</v>
      </c>
      <c r="S23" s="122">
        <f t="shared" si="7"/>
        <v>0</v>
      </c>
      <c r="T23" s="122"/>
      <c r="U23" s="16"/>
      <c r="V23" s="16"/>
      <c r="W23" s="16"/>
      <c r="X23" s="16"/>
      <c r="Y23" s="16"/>
    </row>
    <row r="24" spans="1:25" s="17" customFormat="1">
      <c r="B24" s="199" t="s">
        <v>13</v>
      </c>
      <c r="C24" s="200"/>
      <c r="D24" s="201"/>
      <c r="E24" s="82">
        <f>E16</f>
        <v>0</v>
      </c>
      <c r="F24" s="108"/>
      <c r="G24" s="109">
        <f>SUM(G16:G23)</f>
        <v>0</v>
      </c>
      <c r="H24" s="109"/>
      <c r="I24" s="110">
        <f t="shared" ref="I24:Q24" si="8">SUM(I16:I23)</f>
        <v>0</v>
      </c>
      <c r="J24" s="110" t="e">
        <f t="shared" si="8"/>
        <v>#DIV/0!</v>
      </c>
      <c r="K24" s="109">
        <f t="shared" si="8"/>
        <v>0</v>
      </c>
      <c r="L24" s="109"/>
      <c r="M24" s="109"/>
      <c r="N24" s="110">
        <f>SUM(N16:N23)</f>
        <v>0</v>
      </c>
      <c r="O24" s="110">
        <f>SUM(O16:O23)</f>
        <v>0</v>
      </c>
      <c r="P24" s="110">
        <f t="shared" si="8"/>
        <v>0</v>
      </c>
      <c r="Q24" s="111" t="e">
        <f t="shared" si="8"/>
        <v>#DIV/0!</v>
      </c>
      <c r="R24" s="110" t="e">
        <f>SUM(R16:R23)</f>
        <v>#DIV/0!</v>
      </c>
      <c r="S24" s="110">
        <f>SUM(S16:S23)</f>
        <v>0</v>
      </c>
      <c r="T24" s="112">
        <f>IF(S24=0, 0, MAX(0, E24-S24))</f>
        <v>0</v>
      </c>
      <c r="U24" s="16"/>
      <c r="V24" s="16"/>
      <c r="W24" s="16"/>
      <c r="X24" s="16"/>
      <c r="Y24" s="16"/>
    </row>
    <row r="25" spans="1:25" s="17" customFormat="1" ht="39">
      <c r="A25" s="88"/>
      <c r="C25" s="84"/>
      <c r="D25" s="84"/>
      <c r="E25" s="84"/>
      <c r="F25" s="84"/>
      <c r="G25" s="196" t="str">
        <f>IF(S24=0, "", IF(S25&gt;0, "มีเงินคงเหลือช่วงเปิดภาคเรียนต้องส่งคืน สช. จำนวน", IF(S25=0, "โรงเรียนใช้งบประมาณที่ได้รับครบถ้วน", "โรงเรียนจัดซื้ออาหารเสริม (นม) เกินกว่างบประมาณที่ สช.จัดสรรให้")))</f>
        <v/>
      </c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06">
        <f>T24</f>
        <v>0</v>
      </c>
      <c r="T25" s="107" t="str">
        <f>IF(OR(S24=0, S25=""), "", "บาท")</f>
        <v/>
      </c>
      <c r="U25" s="16"/>
      <c r="V25" s="16"/>
      <c r="W25" s="16"/>
      <c r="X25" s="16"/>
      <c r="Y25" s="16"/>
    </row>
    <row r="26" spans="1:25" s="17" customFormat="1" ht="36">
      <c r="B26" s="176" t="s">
        <v>43</v>
      </c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6"/>
      <c r="V26" s="16"/>
      <c r="W26" s="16"/>
      <c r="X26" s="16"/>
      <c r="Y26" s="16"/>
    </row>
    <row r="27" spans="1:25" s="17" customFormat="1" ht="92.25">
      <c r="B27" s="187" t="s">
        <v>4</v>
      </c>
      <c r="C27" s="187"/>
      <c r="D27" s="8" t="s">
        <v>24</v>
      </c>
      <c r="E27" s="8" t="s">
        <v>7</v>
      </c>
      <c r="F27" s="70" t="s">
        <v>29</v>
      </c>
      <c r="G27" s="2" t="s">
        <v>25</v>
      </c>
      <c r="H27" s="2" t="s">
        <v>26</v>
      </c>
      <c r="I27" s="3" t="s">
        <v>27</v>
      </c>
      <c r="J27" s="4" t="s">
        <v>12</v>
      </c>
      <c r="K27" s="5" t="s">
        <v>28</v>
      </c>
      <c r="L27" s="9" t="s">
        <v>11</v>
      </c>
      <c r="M27" s="6" t="s">
        <v>31</v>
      </c>
      <c r="N27" s="7" t="s">
        <v>32</v>
      </c>
      <c r="O27" s="7" t="s">
        <v>33</v>
      </c>
      <c r="P27" s="7" t="s">
        <v>20</v>
      </c>
      <c r="Q27" s="8" t="s">
        <v>12</v>
      </c>
      <c r="R27" s="8" t="s">
        <v>10</v>
      </c>
      <c r="S27" s="8" t="s">
        <v>21</v>
      </c>
      <c r="T27" s="8" t="s">
        <v>23</v>
      </c>
      <c r="U27" s="16"/>
      <c r="V27" s="16"/>
      <c r="W27" s="16"/>
      <c r="X27" s="16"/>
      <c r="Y27" s="16"/>
    </row>
    <row r="28" spans="1:25" s="17" customFormat="1" ht="24.75" customHeight="1">
      <c r="B28" s="188" t="s">
        <v>50</v>
      </c>
      <c r="C28" s="189"/>
      <c r="D28" s="47">
        <f>D16</f>
        <v>0</v>
      </c>
      <c r="E28" s="30">
        <f>D28*8.59*40</f>
        <v>0</v>
      </c>
      <c r="F28" s="104">
        <v>1</v>
      </c>
      <c r="G28" s="71"/>
      <c r="H28" s="72"/>
      <c r="I28" s="73"/>
      <c r="J28" s="74"/>
      <c r="K28" s="35">
        <v>0</v>
      </c>
      <c r="L28" s="32">
        <v>8.59</v>
      </c>
      <c r="M28" s="32">
        <v>8.59</v>
      </c>
      <c r="N28" s="36">
        <f>K28*L28</f>
        <v>0</v>
      </c>
      <c r="O28" s="36">
        <f t="shared" ref="O28:O32" si="9">M28*K28</f>
        <v>0</v>
      </c>
      <c r="P28" s="36">
        <f>N28-O28</f>
        <v>0</v>
      </c>
      <c r="Q28" s="48" t="e">
        <f>K28/D$16</f>
        <v>#DIV/0!</v>
      </c>
      <c r="R28" s="33" t="e">
        <f>J28+Q28</f>
        <v>#DIV/0!</v>
      </c>
      <c r="S28" s="33">
        <f>I28+N28</f>
        <v>0</v>
      </c>
      <c r="T28" s="38"/>
      <c r="U28" s="16"/>
      <c r="V28" s="49"/>
      <c r="W28" s="16"/>
      <c r="X28" s="16"/>
      <c r="Y28" s="16"/>
    </row>
    <row r="29" spans="1:25" s="17" customFormat="1" ht="24.75" customHeight="1">
      <c r="B29" s="190" t="s">
        <v>51</v>
      </c>
      <c r="C29" s="191"/>
      <c r="D29" s="40"/>
      <c r="E29" s="50"/>
      <c r="F29" s="104">
        <v>2</v>
      </c>
      <c r="G29" s="75"/>
      <c r="H29" s="72"/>
      <c r="I29" s="73"/>
      <c r="J29" s="76"/>
      <c r="K29" s="35">
        <v>0</v>
      </c>
      <c r="L29" s="32">
        <v>8.59</v>
      </c>
      <c r="M29" s="32">
        <v>8.59</v>
      </c>
      <c r="N29" s="36">
        <f>K29*L29</f>
        <v>0</v>
      </c>
      <c r="O29" s="36">
        <f t="shared" si="9"/>
        <v>0</v>
      </c>
      <c r="P29" s="36">
        <f t="shared" ref="P29:P32" si="10">N29-O29</f>
        <v>0</v>
      </c>
      <c r="Q29" s="51" t="e">
        <f>K29/D$16</f>
        <v>#DIV/0!</v>
      </c>
      <c r="R29" s="33" t="e">
        <f>J29+Q29</f>
        <v>#DIV/0!</v>
      </c>
      <c r="S29" s="33">
        <f>I29+N29</f>
        <v>0</v>
      </c>
      <c r="T29" s="33"/>
      <c r="U29" s="16"/>
      <c r="V29" s="16"/>
      <c r="W29" s="16"/>
      <c r="X29" s="16"/>
      <c r="Y29" s="16"/>
    </row>
    <row r="30" spans="1:25" s="17" customFormat="1" ht="24.75" customHeight="1">
      <c r="B30" s="192"/>
      <c r="C30" s="193"/>
      <c r="D30" s="44"/>
      <c r="E30" s="52"/>
      <c r="F30" s="105">
        <v>3</v>
      </c>
      <c r="G30" s="77"/>
      <c r="H30" s="78"/>
      <c r="I30" s="73"/>
      <c r="J30" s="76"/>
      <c r="K30" s="35">
        <v>0</v>
      </c>
      <c r="L30" s="32">
        <v>8.59</v>
      </c>
      <c r="M30" s="32">
        <v>8.59</v>
      </c>
      <c r="N30" s="36">
        <f>K30*L30</f>
        <v>0</v>
      </c>
      <c r="O30" s="36">
        <f t="shared" si="9"/>
        <v>0</v>
      </c>
      <c r="P30" s="36">
        <f t="shared" si="10"/>
        <v>0</v>
      </c>
      <c r="Q30" s="51" t="e">
        <f>K30/D$16</f>
        <v>#DIV/0!</v>
      </c>
      <c r="R30" s="33" t="e">
        <f>J30+Q30</f>
        <v>#DIV/0!</v>
      </c>
      <c r="S30" s="33">
        <f>I30+N30</f>
        <v>0</v>
      </c>
      <c r="T30" s="33"/>
      <c r="U30" s="16"/>
      <c r="V30" s="16"/>
      <c r="W30" s="16"/>
      <c r="X30" s="16"/>
      <c r="Y30" s="16"/>
    </row>
    <row r="31" spans="1:25" s="17" customFormat="1" ht="24.75" customHeight="1">
      <c r="B31" s="42"/>
      <c r="C31" s="43"/>
      <c r="D31" s="44"/>
      <c r="E31" s="52"/>
      <c r="F31" s="105">
        <v>4</v>
      </c>
      <c r="G31" s="77"/>
      <c r="H31" s="78"/>
      <c r="I31" s="73"/>
      <c r="J31" s="76"/>
      <c r="K31" s="35">
        <v>0</v>
      </c>
      <c r="L31" s="32">
        <v>8.59</v>
      </c>
      <c r="M31" s="32">
        <v>8.59</v>
      </c>
      <c r="N31" s="36">
        <f>K31*L31</f>
        <v>0</v>
      </c>
      <c r="O31" s="36">
        <f t="shared" si="9"/>
        <v>0</v>
      </c>
      <c r="P31" s="36">
        <f t="shared" si="10"/>
        <v>0</v>
      </c>
      <c r="Q31" s="51" t="e">
        <f>K31/D$16</f>
        <v>#DIV/0!</v>
      </c>
      <c r="R31" s="33" t="e">
        <f>J31+Q31</f>
        <v>#DIV/0!</v>
      </c>
      <c r="S31" s="33">
        <f>I31+N31</f>
        <v>0</v>
      </c>
      <c r="T31" s="33"/>
      <c r="U31" s="16"/>
      <c r="V31" s="16"/>
      <c r="W31" s="16"/>
      <c r="X31" s="16"/>
      <c r="Y31" s="16"/>
    </row>
    <row r="32" spans="1:25" s="17" customFormat="1" ht="24.75" customHeight="1">
      <c r="B32" s="85"/>
      <c r="C32" s="86"/>
      <c r="D32" s="81"/>
      <c r="E32" s="80"/>
      <c r="F32" s="113">
        <v>5</v>
      </c>
      <c r="G32" s="77"/>
      <c r="H32" s="78"/>
      <c r="I32" s="73"/>
      <c r="J32" s="76"/>
      <c r="K32" s="35">
        <v>0</v>
      </c>
      <c r="L32" s="32">
        <v>8.59</v>
      </c>
      <c r="M32" s="32">
        <v>8.59</v>
      </c>
      <c r="N32" s="36">
        <f t="shared" ref="N32" si="11">K32*L32</f>
        <v>0</v>
      </c>
      <c r="O32" s="36">
        <f t="shared" si="9"/>
        <v>0</v>
      </c>
      <c r="P32" s="36">
        <f t="shared" si="10"/>
        <v>0</v>
      </c>
      <c r="Q32" s="51" t="e">
        <f>K32/D$16</f>
        <v>#DIV/0!</v>
      </c>
      <c r="R32" s="33" t="e">
        <f>J32+Q32</f>
        <v>#DIV/0!</v>
      </c>
      <c r="S32" s="33">
        <f>I32+N32</f>
        <v>0</v>
      </c>
      <c r="T32" s="33"/>
      <c r="U32" s="16"/>
      <c r="V32" s="16"/>
      <c r="W32" s="16"/>
      <c r="X32" s="16"/>
      <c r="Y32" s="16"/>
    </row>
    <row r="33" spans="2:25" s="17" customFormat="1">
      <c r="B33" s="203" t="s">
        <v>13</v>
      </c>
      <c r="C33" s="204"/>
      <c r="D33" s="205"/>
      <c r="E33" s="87">
        <f>E28</f>
        <v>0</v>
      </c>
      <c r="F33" s="250"/>
      <c r="G33" s="123"/>
      <c r="H33" s="124"/>
      <c r="I33" s="123"/>
      <c r="J33" s="123"/>
      <c r="K33" s="123">
        <f t="shared" ref="K33:R33" si="12">SUM(K28:K32)</f>
        <v>0</v>
      </c>
      <c r="L33" s="124"/>
      <c r="M33" s="124"/>
      <c r="N33" s="125">
        <f>SUM(N28:N32)</f>
        <v>0</v>
      </c>
      <c r="O33" s="125">
        <f t="shared" si="12"/>
        <v>0</v>
      </c>
      <c r="P33" s="125">
        <f t="shared" si="12"/>
        <v>0</v>
      </c>
      <c r="Q33" s="125" t="e">
        <f t="shared" si="12"/>
        <v>#DIV/0!</v>
      </c>
      <c r="R33" s="125" t="e">
        <f t="shared" si="12"/>
        <v>#DIV/0!</v>
      </c>
      <c r="S33" s="125">
        <f>SUM(S28:S32)</f>
        <v>0</v>
      </c>
      <c r="T33" s="126">
        <f>IF(S33=0, 0, MAX(0, E33-S33))</f>
        <v>0</v>
      </c>
      <c r="U33" s="16"/>
      <c r="V33" s="16"/>
      <c r="W33" s="53"/>
      <c r="X33" s="54"/>
      <c r="Y33" s="16"/>
    </row>
    <row r="34" spans="2:25" s="17" customFormat="1" ht="39">
      <c r="B34" s="212" t="s">
        <v>40</v>
      </c>
      <c r="C34" s="212"/>
      <c r="D34" s="212"/>
      <c r="E34" s="90">
        <f>E24+E33</f>
        <v>0</v>
      </c>
      <c r="F34" s="251"/>
      <c r="G34" s="244" t="str">
        <f>IF(S33=0, "", IF(S34&gt;0, "มีเงินคงเหลือช่วงปิดภาคเรียนต้องส่งคืน สช. จำนวน", IF(S34=0, "โรงเรียนใช้งบประมาณที่ได้รับครบถ้วน ", "โรงเรียนจัดซื้ออาหารเสริม (นม) เกินกว่างบประมาณที่ สช.จัดสรรให้")))</f>
        <v/>
      </c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106">
        <f>T33</f>
        <v>0</v>
      </c>
      <c r="T34" s="107" t="str">
        <f>IF(OR(S33=0, S34=""), "", "บาท")</f>
        <v/>
      </c>
      <c r="U34" s="16"/>
      <c r="V34" s="16"/>
      <c r="W34" s="16"/>
      <c r="X34" s="16"/>
      <c r="Y34" s="16"/>
    </row>
    <row r="35" spans="2:25" s="17" customFormat="1" ht="39">
      <c r="B35" s="213" t="s">
        <v>48</v>
      </c>
      <c r="C35" s="214"/>
      <c r="D35" s="215"/>
      <c r="E35" s="56"/>
      <c r="F35" s="61"/>
      <c r="G35" s="57"/>
      <c r="H35" s="58"/>
      <c r="I35" s="58"/>
      <c r="J35" s="58"/>
      <c r="K35" s="58"/>
      <c r="L35" s="58"/>
      <c r="M35" s="58"/>
      <c r="N35" s="58"/>
      <c r="O35" s="58"/>
      <c r="P35" s="246"/>
      <c r="Q35" s="246"/>
      <c r="R35" s="246"/>
      <c r="S35" s="58"/>
      <c r="T35" s="59"/>
      <c r="U35" s="16"/>
      <c r="V35" s="16"/>
      <c r="W35" s="16"/>
      <c r="X35" s="16"/>
      <c r="Y35" s="16"/>
    </row>
    <row r="36" spans="2:25" s="17" customFormat="1" ht="39" customHeight="1">
      <c r="B36" s="155" t="s">
        <v>44</v>
      </c>
      <c r="C36" s="156"/>
      <c r="D36" s="157">
        <v>0</v>
      </c>
      <c r="E36" s="158" t="s">
        <v>14</v>
      </c>
      <c r="F36" s="55"/>
      <c r="G36" s="209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1"/>
      <c r="U36" s="16"/>
      <c r="V36" s="16"/>
      <c r="W36" s="16"/>
      <c r="X36" s="16"/>
      <c r="Y36" s="16"/>
    </row>
    <row r="37" spans="2:25" s="17" customFormat="1" ht="41.25">
      <c r="B37" s="159" t="s">
        <v>45</v>
      </c>
      <c r="C37" s="160"/>
      <c r="D37" s="165" t="e">
        <f>R24</f>
        <v>#DIV/0!</v>
      </c>
      <c r="E37" s="158" t="s">
        <v>14</v>
      </c>
      <c r="F37" s="55"/>
      <c r="G37" s="60"/>
      <c r="H37" s="61"/>
      <c r="I37" s="61"/>
      <c r="J37" s="172"/>
      <c r="K37" s="220" t="str">
        <f>IF(S37&gt;0, "โรงเรียนมีเงินเหลือจ่ายที่ต้องส่งเงินคืน สช. จำนวน ", IF(AND(T24&gt;0, T33&gt;0, S37=0), "โรงเรียนใช้งบประมาณที่ได้รับจัดสรรในปีการศึกษา 2569 ครบถ้วน ไม่มีเงินเหลือส่งคืน สช.", ""))</f>
        <v/>
      </c>
      <c r="L37" s="220"/>
      <c r="M37" s="220"/>
      <c r="N37" s="220"/>
      <c r="O37" s="220"/>
      <c r="P37" s="220"/>
      <c r="Q37" s="220"/>
      <c r="R37" s="220"/>
      <c r="S37" s="168">
        <f>T24+T33</f>
        <v>0</v>
      </c>
      <c r="T37" s="169" t="str">
        <f>IF(S37&gt;0, "บาท", "")</f>
        <v/>
      </c>
      <c r="U37" s="16"/>
      <c r="V37" s="16"/>
      <c r="W37" s="16"/>
      <c r="X37" s="16"/>
      <c r="Y37" s="16"/>
    </row>
    <row r="38" spans="2:25" s="17" customFormat="1" ht="41.25" customHeight="1">
      <c r="B38" s="216" t="e">
        <f>IF(ROUND(D37,2) &gt; ROUND(D36,2), "โรงเรียนซื้อนมเกินวันที่เปิดเรียนจริง จำนวน", "")</f>
        <v>#DIV/0!</v>
      </c>
      <c r="C38" s="217"/>
      <c r="D38" s="166" t="e">
        <f>MAX(0, D37-D36)</f>
        <v>#DIV/0!</v>
      </c>
      <c r="E38" s="158" t="s">
        <v>14</v>
      </c>
      <c r="F38" s="55"/>
      <c r="G38" s="94"/>
      <c r="H38" s="95"/>
      <c r="I38" s="95"/>
      <c r="J38" s="221" t="e">
        <f>IF(OR(D38&gt;0, D41&gt;0), "โรงเรียนมีการซื้อนมเกินจำนวนวันที่เปิดเรียนจริง หรือปิดเรียนจริง จึงทำให้ต้องมีเงินส่งคืน สช. เพิ่มเติม จำนวน", "")</f>
        <v>#DIV/0!</v>
      </c>
      <c r="K38" s="221"/>
      <c r="L38" s="221"/>
      <c r="M38" s="221"/>
      <c r="N38" s="221"/>
      <c r="O38" s="221"/>
      <c r="P38" s="221"/>
      <c r="Q38" s="221"/>
      <c r="R38" s="221"/>
      <c r="S38" s="170" t="e">
        <f>(D38*7.35*D16)+(D41*8.59*D16)</f>
        <v>#DIV/0!</v>
      </c>
      <c r="T38" s="169" t="e">
        <f>IF(S38&gt;0, "บาท", "")</f>
        <v>#DIV/0!</v>
      </c>
      <c r="U38" s="16"/>
      <c r="V38" s="16"/>
      <c r="W38" s="16"/>
      <c r="X38" s="16"/>
      <c r="Y38" s="16"/>
    </row>
    <row r="39" spans="2:25" s="17" customFormat="1" ht="41.25">
      <c r="B39" s="161" t="s">
        <v>46</v>
      </c>
      <c r="C39" s="162"/>
      <c r="D39" s="163">
        <v>0</v>
      </c>
      <c r="E39" s="158" t="s">
        <v>14</v>
      </c>
      <c r="F39" s="55"/>
      <c r="G39" s="60"/>
      <c r="H39" s="61"/>
      <c r="I39" s="61"/>
      <c r="J39" s="172"/>
      <c r="K39" s="173"/>
      <c r="L39" s="220" t="e">
        <f>IF(OR(S37&gt;0, S38&gt;0), "ดังนั้น จำนวนเงินที่โรงเรียนจะต้องส่งคืน สช. รวมทั้งสิ้น", "")</f>
        <v>#DIV/0!</v>
      </c>
      <c r="M39" s="220"/>
      <c r="N39" s="220"/>
      <c r="O39" s="220"/>
      <c r="P39" s="220"/>
      <c r="Q39" s="220"/>
      <c r="R39" s="220"/>
      <c r="S39" s="168" t="e">
        <f>S37+S38</f>
        <v>#DIV/0!</v>
      </c>
      <c r="T39" s="169" t="e">
        <f>IF(S39&gt;0, "บาท", "")</f>
        <v>#DIV/0!</v>
      </c>
      <c r="U39" s="16"/>
      <c r="V39" s="16"/>
      <c r="W39" s="16"/>
      <c r="X39" s="16"/>
      <c r="Y39" s="16"/>
    </row>
    <row r="40" spans="2:25" s="17" customFormat="1" ht="33">
      <c r="B40" s="161" t="s">
        <v>47</v>
      </c>
      <c r="C40" s="162"/>
      <c r="D40" s="165" t="e">
        <f>R33</f>
        <v>#DIV/0!</v>
      </c>
      <c r="E40" s="158" t="s">
        <v>14</v>
      </c>
      <c r="F40" s="55"/>
      <c r="G40" s="60"/>
      <c r="H40" s="61"/>
      <c r="I40" s="61"/>
      <c r="J40" s="62"/>
      <c r="K40" s="55"/>
      <c r="L40" s="61"/>
      <c r="M40" s="61"/>
      <c r="N40" s="61"/>
      <c r="O40" s="61"/>
      <c r="P40" s="61"/>
      <c r="Q40" s="62"/>
      <c r="R40" s="63"/>
      <c r="S40" s="62"/>
      <c r="T40" s="64"/>
      <c r="U40" s="16"/>
      <c r="V40" s="16"/>
      <c r="W40" s="16"/>
    </row>
    <row r="41" spans="2:25" s="17" customFormat="1" ht="36">
      <c r="B41" s="218" t="e">
        <f>IF(ROUND(D40,2) &gt; ROUND(D39,2), "โรงเรียนซื้อนมเกินวันที่เปิดเรียนจริง จำนวน", "")</f>
        <v>#DIV/0!</v>
      </c>
      <c r="C41" s="219"/>
      <c r="D41" s="167" t="e">
        <f>MAX(0, D40-D39)</f>
        <v>#DIV/0!</v>
      </c>
      <c r="E41" s="164" t="s">
        <v>14</v>
      </c>
      <c r="F41" s="65"/>
      <c r="G41" s="247" t="s">
        <v>38</v>
      </c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/>
      <c r="U41" s="16"/>
      <c r="V41" s="16"/>
      <c r="W41" s="16"/>
    </row>
    <row r="42" spans="2:25" s="17" customFormat="1">
      <c r="B42" s="10"/>
      <c r="C42" s="10"/>
      <c r="D42" s="11"/>
      <c r="E42" s="12"/>
      <c r="F42" s="66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7"/>
      <c r="T42" s="67"/>
      <c r="U42" s="16"/>
      <c r="V42" s="16"/>
      <c r="W42" s="16"/>
    </row>
    <row r="43" spans="2:25" s="17" customFormat="1">
      <c r="B43" s="10" t="s">
        <v>15</v>
      </c>
      <c r="C43" s="91" t="s">
        <v>37</v>
      </c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16"/>
      <c r="V43" s="68"/>
      <c r="W43" s="16"/>
    </row>
    <row r="44" spans="2:25">
      <c r="B44" s="25"/>
      <c r="C44" s="91" t="s">
        <v>16</v>
      </c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2"/>
      <c r="S44" s="91"/>
      <c r="T44" s="91"/>
      <c r="V44" s="68"/>
    </row>
    <row r="45" spans="2:25">
      <c r="B45" s="25"/>
      <c r="C45" s="202" t="s">
        <v>17</v>
      </c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V45" s="68"/>
    </row>
    <row r="46" spans="2:25">
      <c r="C46" s="202" t="s">
        <v>18</v>
      </c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V46" s="68"/>
    </row>
    <row r="47" spans="2:25">
      <c r="C47" s="202" t="s">
        <v>19</v>
      </c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</row>
    <row r="48" spans="2:25">
      <c r="J48" s="25"/>
      <c r="K48" s="25"/>
      <c r="L48" s="25"/>
      <c r="M48" s="25"/>
      <c r="N48" s="25"/>
      <c r="O48" s="25"/>
      <c r="P48" s="25"/>
    </row>
    <row r="49" spans="3:20">
      <c r="J49" s="25"/>
      <c r="K49" s="25"/>
      <c r="L49" s="25"/>
      <c r="M49" s="25"/>
      <c r="N49" s="25"/>
      <c r="O49" s="25"/>
      <c r="P49" s="25"/>
    </row>
    <row r="50" spans="3:20">
      <c r="J50" s="25"/>
      <c r="K50" s="25"/>
      <c r="L50" s="25"/>
      <c r="M50" s="25"/>
      <c r="N50" s="25"/>
      <c r="O50" s="25"/>
      <c r="P50" s="25"/>
    </row>
    <row r="51" spans="3:20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69"/>
      <c r="S51" s="24"/>
      <c r="T51" s="24"/>
    </row>
  </sheetData>
  <sheetProtection algorithmName="SHA-512" hashValue="JfRuPLn12xYTjRa1cbnzO7WADHzqVj8YX2F806Ag7NNJrP0JbnLGa7+oL7R34f+09J/ocM8YheoqsvHRoNIdnw==" saltValue="AKFOM9aTN9KWY4dVaJkfqA==" spinCount="100000" sheet="1" objects="1" scenarios="1" formatCells="0" formatColumns="0" formatRows="0"/>
  <mergeCells count="47">
    <mergeCell ref="B8:T8"/>
    <mergeCell ref="C3:D3"/>
    <mergeCell ref="F3:G3"/>
    <mergeCell ref="B5:S5"/>
    <mergeCell ref="B6:T6"/>
    <mergeCell ref="B7:T7"/>
    <mergeCell ref="F9:O9"/>
    <mergeCell ref="B11:C14"/>
    <mergeCell ref="D11:E11"/>
    <mergeCell ref="F11:S11"/>
    <mergeCell ref="T11:T14"/>
    <mergeCell ref="D12:D14"/>
    <mergeCell ref="E12:E14"/>
    <mergeCell ref="F12:F14"/>
    <mergeCell ref="G12:J13"/>
    <mergeCell ref="K12:Q13"/>
    <mergeCell ref="B27:C27"/>
    <mergeCell ref="R12:R14"/>
    <mergeCell ref="S12:S14"/>
    <mergeCell ref="B15:T15"/>
    <mergeCell ref="B16:C16"/>
    <mergeCell ref="B17:C17"/>
    <mergeCell ref="B18:C18"/>
    <mergeCell ref="B20:C20"/>
    <mergeCell ref="B23:C23"/>
    <mergeCell ref="B24:D24"/>
    <mergeCell ref="G25:R25"/>
    <mergeCell ref="B26:T26"/>
    <mergeCell ref="B28:C28"/>
    <mergeCell ref="B29:C29"/>
    <mergeCell ref="B30:C30"/>
    <mergeCell ref="B33:D33"/>
    <mergeCell ref="F33:F34"/>
    <mergeCell ref="B34:D34"/>
    <mergeCell ref="C47:T47"/>
    <mergeCell ref="G34:R34"/>
    <mergeCell ref="B35:D35"/>
    <mergeCell ref="P35:R35"/>
    <mergeCell ref="G36:T36"/>
    <mergeCell ref="K37:R37"/>
    <mergeCell ref="B38:C38"/>
    <mergeCell ref="J38:R38"/>
    <mergeCell ref="L39:R39"/>
    <mergeCell ref="B41:C41"/>
    <mergeCell ref="G41:T41"/>
    <mergeCell ref="C45:T45"/>
    <mergeCell ref="C46:T46"/>
  </mergeCells>
  <conditionalFormatting sqref="B38 D38">
    <cfRule type="containsText" dxfId="33" priority="8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จำนวน",B38)))</formula>
    </cfRule>
    <cfRule type="containsText" dxfId="32" priority="9" operator="containsText" text="จำนวนวันที่นำไปสมทบในเทอม 2">
      <formula>NOT(ISERROR(SEARCH("จำนวนวันที่นำไปสมทบในเทอม 2",B38)))</formula>
    </cfRule>
  </conditionalFormatting>
  <conditionalFormatting sqref="B38">
    <cfRule type="containsText" dxfId="31" priority="10" operator="containsText" text="โรงเรียนซื้อนมเกินวันที่เปิดเรียนจริง">
      <formula>NOT(ISERROR(SEARCH("โรงเรียนซื้อนมเกินวันที่เปิดเรียนจริง",B38)))</formula>
    </cfRule>
    <cfRule type="containsText" dxfId="30" priority="11" operator="containsText" text="โรงเรียนซื้อนมเกินวันที่เปิดเรียนจริงจำนวน">
      <formula>NOT(ISERROR(SEARCH("โรงเรียนซื้อนมเกินวันที่เปิดเรียนจริงจำนวน",B38)))</formula>
    </cfRule>
  </conditionalFormatting>
  <conditionalFormatting sqref="B41:B42">
    <cfRule type="containsText" dxfId="29" priority="3" operator="containsText" text="โรงเรียนซื้อนมเกินวันที่ปิดเรียนจริง">
      <formula>NOT(ISERROR(SEARCH("โรงเรียนซื้อนมเกินวันที่ปิดเรียนจริง",B41)))</formula>
    </cfRule>
    <cfRule type="containsText" dxfId="28" priority="4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จำนวน",B41)))</formula>
    </cfRule>
    <cfRule type="containsText" dxfId="27" priority="5" operator="containsText" text="จำนวนวันที่นำไปสมทบในเทอม 2">
      <formula>NOT(ISERROR(SEARCH("จำนวนวันที่นำไปสมทบในเทอม 2",B41)))</formula>
    </cfRule>
    <cfRule type="containsText" dxfId="26" priority="6" operator="containsText" text="โรงเรียนซื้อนมเกินวันที่เปิดเรียนจริง">
      <formula>NOT(ISERROR(SEARCH("โรงเรียนซื้อนมเกินวันที่เปิดเรียนจริง",B41)))</formula>
    </cfRule>
    <cfRule type="containsText" dxfId="25" priority="7" operator="containsText" text="โรงเรียนซื้อนมเกินวันที่เปิดเรียนจริงจำนวน">
      <formula>NOT(ISERROR(SEARCH("โรงเรียนซื้อนมเกินวันที่เปิดเรียนจริงจำนวน",B41)))</formula>
    </cfRule>
  </conditionalFormatting>
  <conditionalFormatting sqref="D41:D42">
    <cfRule type="containsText" dxfId="24" priority="1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จำนวน",D41)))</formula>
    </cfRule>
    <cfRule type="containsText" dxfId="23" priority="2" operator="containsText" text="จำนวนวันที่นำไปสมทบในเทอม 2">
      <formula>NOT(ISERROR(SEARCH("จำนวนวันที่นำไปสมทบในเทอม 2",D41)))</formula>
    </cfRule>
  </conditionalFormatting>
  <conditionalFormatting sqref="O33">
    <cfRule type="cellIs" dxfId="22" priority="12" operator="greaterThan">
      <formula>$E$33</formula>
    </cfRule>
  </conditionalFormatting>
  <dataValidations count="2">
    <dataValidation type="custom" allowBlank="1" showInputMessage="1" showErrorMessage="1" errorTitle="โรงเรียนจัดซื้อเกินงบที่ได้รับ" error="โรงเรียนต้องกรอกไม่เกินจำนวนนักเรียนที่ได้รับสิทธิ และต้องกรอกไม่เกินจำนวนเงินงบประมาณที่ได้รับจาก สช." sqref="K28:K32" xr:uid="{11E8D64A-5050-4AE1-8FC6-BE39661DDFE7}">
      <formula1>SUM($K$28:$K$32)&lt;=($D$16*40)</formula1>
    </dataValidation>
    <dataValidation type="custom" allowBlank="1" showInputMessage="1" showErrorMessage="1" errorTitle="โรงเรียนจัดซื้อเกินงบที่ได้รับ" error="โรงเรียนต้องกรอกไม่เกินจำนวนนักเรียนที่ได้รับสิทธิ และต้องกรอกไม่เกินจำนวนเงินงบประมาณที่ได้รับจาก สช." sqref="G16:G23 K16:K23" xr:uid="{CF4948BC-CC9A-4C59-85CB-44E539B7091E}">
      <formula1>(SUM($G$16:$G$23)+SUM($K$16:$K$23))&lt;=($D$16*100)</formula1>
    </dataValidation>
  </dataValidations>
  <printOptions horizontalCentered="1" verticalCentered="1"/>
  <pageMargins left="0.23" right="0.36" top="0.19685039370078741" bottom="0.11811023622047245" header="0.31496062992125984" footer="0.23622047244094491"/>
  <pageSetup paperSize="9" scale="3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374C-C533-4556-93E6-87A2AD9FC918}">
  <sheetPr>
    <tabColor theme="3" tint="0.79998168889431442"/>
    <pageSetUpPr fitToPage="1"/>
  </sheetPr>
  <dimension ref="A1:V51"/>
  <sheetViews>
    <sheetView showGridLines="0" view="pageBreakPreview" topLeftCell="B1" zoomScale="40" zoomScaleNormal="95" zoomScaleSheetLayoutView="40" workbookViewId="0">
      <selection activeCell="E28" sqref="E28"/>
    </sheetView>
  </sheetViews>
  <sheetFormatPr defaultColWidth="9" defaultRowHeight="30.75"/>
  <cols>
    <col min="1" max="1" width="0" style="16" hidden="1" customWidth="1"/>
    <col min="2" max="2" width="37.5703125" style="24" customWidth="1"/>
    <col min="3" max="3" width="13.42578125" style="25" customWidth="1"/>
    <col min="4" max="4" width="19.7109375" style="25" customWidth="1"/>
    <col min="5" max="5" width="32.85546875" style="23" customWidth="1"/>
    <col min="6" max="6" width="16.5703125" style="25" customWidth="1"/>
    <col min="7" max="7" width="17.85546875" style="26" customWidth="1"/>
    <col min="8" max="8" width="22.5703125" style="26" customWidth="1"/>
    <col min="9" max="9" width="23.5703125" style="26" customWidth="1"/>
    <col min="10" max="10" width="18.140625" style="23" customWidth="1"/>
    <col min="11" max="11" width="22.7109375" style="26" customWidth="1"/>
    <col min="12" max="12" width="16.28515625" style="26" customWidth="1"/>
    <col min="13" max="13" width="23.5703125" style="26" customWidth="1"/>
    <col min="14" max="14" width="18" style="23" customWidth="1"/>
    <col min="15" max="15" width="21.7109375" style="26" customWidth="1"/>
    <col min="16" max="16" width="22.7109375" style="23" customWidth="1"/>
    <col min="17" max="17" width="31.5703125" style="23" customWidth="1"/>
    <col min="18" max="18" width="14.28515625" style="16" customWidth="1"/>
    <col min="19" max="19" width="9" style="16" customWidth="1"/>
    <col min="20" max="20" width="12.42578125" style="16" bestFit="1" customWidth="1"/>
    <col min="21" max="21" width="11.28515625" style="17" bestFit="1" customWidth="1"/>
    <col min="22" max="16384" width="9" style="16"/>
  </cols>
  <sheetData>
    <row r="1" spans="2:19" ht="36">
      <c r="B1" s="100" t="s">
        <v>0</v>
      </c>
      <c r="C1" s="101"/>
      <c r="D1" s="101"/>
      <c r="E1" s="13"/>
      <c r="F1" s="14"/>
      <c r="G1" s="15"/>
      <c r="H1" s="15"/>
      <c r="I1" s="15"/>
      <c r="J1" s="13"/>
      <c r="K1" s="15"/>
      <c r="L1" s="15"/>
      <c r="M1" s="15"/>
      <c r="N1" s="13"/>
      <c r="O1" s="15"/>
      <c r="P1" s="13"/>
      <c r="Q1" s="13"/>
    </row>
    <row r="2" spans="2:19" ht="6" customHeight="1">
      <c r="B2" s="102"/>
      <c r="C2" s="103"/>
      <c r="D2" s="103"/>
      <c r="E2" s="13"/>
      <c r="F2" s="14"/>
      <c r="G2" s="15"/>
      <c r="H2" s="15"/>
      <c r="I2" s="15"/>
      <c r="J2" s="13"/>
      <c r="K2" s="15"/>
      <c r="L2" s="15"/>
      <c r="M2" s="15"/>
      <c r="N2" s="13"/>
      <c r="O2" s="15"/>
      <c r="P2" s="13"/>
      <c r="Q2" s="13"/>
    </row>
    <row r="3" spans="2:19" ht="25.5" customHeight="1">
      <c r="B3" s="93" t="s">
        <v>1</v>
      </c>
      <c r="C3" s="230">
        <v>2569</v>
      </c>
      <c r="D3" s="230"/>
      <c r="E3" s="1"/>
      <c r="F3" s="231"/>
      <c r="G3" s="231"/>
      <c r="H3" s="18"/>
      <c r="I3" s="18"/>
      <c r="J3" s="19"/>
      <c r="K3" s="20"/>
      <c r="L3" s="20"/>
      <c r="M3" s="20"/>
      <c r="N3" s="1"/>
      <c r="O3" s="21"/>
      <c r="P3" s="22"/>
    </row>
    <row r="4" spans="2:19" ht="6" customHeight="1"/>
    <row r="5" spans="2:19" ht="39">
      <c r="B5" s="232" t="s">
        <v>34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96" t="s">
        <v>2</v>
      </c>
    </row>
    <row r="6" spans="2:19" ht="39">
      <c r="B6" s="232" t="s">
        <v>3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</row>
    <row r="7" spans="2:19" ht="39">
      <c r="B7" s="233" t="str">
        <f>"ภาคเรียนที่ 1 ปีการศึกษา  "&amp;C3</f>
        <v>ภาคเรียนที่ 1 ปีการศึกษา  2569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</row>
    <row r="8" spans="2:19" ht="39">
      <c r="B8" s="234" t="s">
        <v>35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</row>
    <row r="9" spans="2:19" ht="39">
      <c r="B9" s="97"/>
      <c r="C9" s="97"/>
      <c r="D9" s="98"/>
      <c r="E9" s="98"/>
      <c r="F9" s="234" t="s">
        <v>22</v>
      </c>
      <c r="G9" s="234"/>
      <c r="H9" s="234"/>
      <c r="I9" s="234"/>
      <c r="J9" s="234"/>
      <c r="K9" s="234"/>
      <c r="L9" s="234"/>
      <c r="M9" s="234"/>
      <c r="N9" s="97"/>
      <c r="O9" s="99"/>
      <c r="P9" s="97"/>
      <c r="Q9" s="97"/>
    </row>
    <row r="10" spans="2:19" ht="15.75" customHeight="1"/>
    <row r="11" spans="2:19" s="27" customFormat="1">
      <c r="B11" s="235" t="s">
        <v>4</v>
      </c>
      <c r="C11" s="236"/>
      <c r="D11" s="241" t="s">
        <v>5</v>
      </c>
      <c r="E11" s="242"/>
      <c r="F11" s="241" t="s">
        <v>6</v>
      </c>
      <c r="G11" s="242"/>
      <c r="H11" s="242"/>
      <c r="I11" s="242"/>
      <c r="J11" s="242"/>
      <c r="K11" s="242"/>
      <c r="L11" s="242"/>
      <c r="M11" s="242"/>
      <c r="N11" s="242"/>
      <c r="O11" s="242"/>
      <c r="P11" s="243"/>
      <c r="Q11" s="184" t="s">
        <v>23</v>
      </c>
    </row>
    <row r="12" spans="2:19" s="27" customFormat="1" ht="18.75" customHeight="1">
      <c r="B12" s="237"/>
      <c r="C12" s="238"/>
      <c r="D12" s="225" t="s">
        <v>24</v>
      </c>
      <c r="E12" s="184" t="s">
        <v>7</v>
      </c>
      <c r="F12" s="225" t="s">
        <v>29</v>
      </c>
      <c r="G12" s="177" t="s">
        <v>8</v>
      </c>
      <c r="H12" s="178"/>
      <c r="I12" s="178"/>
      <c r="J12" s="178"/>
      <c r="K12" s="177" t="s">
        <v>9</v>
      </c>
      <c r="L12" s="178"/>
      <c r="M12" s="178"/>
      <c r="N12" s="178"/>
      <c r="O12" s="181" t="s">
        <v>10</v>
      </c>
      <c r="P12" s="184" t="s">
        <v>21</v>
      </c>
      <c r="Q12" s="197"/>
    </row>
    <row r="13" spans="2:19" s="27" customFormat="1" ht="17.25" customHeight="1">
      <c r="B13" s="237"/>
      <c r="C13" s="238"/>
      <c r="D13" s="226"/>
      <c r="E13" s="197"/>
      <c r="F13" s="226"/>
      <c r="G13" s="179"/>
      <c r="H13" s="180"/>
      <c r="I13" s="180"/>
      <c r="J13" s="180"/>
      <c r="K13" s="228"/>
      <c r="L13" s="229"/>
      <c r="M13" s="229"/>
      <c r="N13" s="229"/>
      <c r="O13" s="182"/>
      <c r="P13" s="185"/>
      <c r="Q13" s="197"/>
    </row>
    <row r="14" spans="2:19" s="27" customFormat="1" ht="59.25" customHeight="1">
      <c r="B14" s="239"/>
      <c r="C14" s="240"/>
      <c r="D14" s="227"/>
      <c r="E14" s="198"/>
      <c r="F14" s="227"/>
      <c r="G14" s="2" t="s">
        <v>25</v>
      </c>
      <c r="H14" s="2" t="s">
        <v>26</v>
      </c>
      <c r="I14" s="3" t="s">
        <v>27</v>
      </c>
      <c r="J14" s="4" t="s">
        <v>12</v>
      </c>
      <c r="K14" s="5" t="s">
        <v>28</v>
      </c>
      <c r="L14" s="2" t="s">
        <v>26</v>
      </c>
      <c r="M14" s="7" t="s">
        <v>32</v>
      </c>
      <c r="N14" s="4" t="s">
        <v>12</v>
      </c>
      <c r="O14" s="183"/>
      <c r="P14" s="186"/>
      <c r="Q14" s="198"/>
      <c r="R14" s="28"/>
    </row>
    <row r="15" spans="2:19" s="27" customFormat="1" ht="29.25" customHeight="1">
      <c r="B15" s="187" t="s">
        <v>36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28"/>
    </row>
    <row r="16" spans="2:19" s="27" customFormat="1" ht="24.75" customHeight="1">
      <c r="B16" s="188" t="s">
        <v>49</v>
      </c>
      <c r="C16" s="189"/>
      <c r="D16" s="29">
        <v>0</v>
      </c>
      <c r="E16" s="30">
        <f>D16*8.59*100</f>
        <v>0</v>
      </c>
      <c r="F16" s="104">
        <v>1</v>
      </c>
      <c r="G16" s="31">
        <v>0</v>
      </c>
      <c r="H16" s="32">
        <v>7.35</v>
      </c>
      <c r="I16" s="33">
        <f>G16*H16</f>
        <v>0</v>
      </c>
      <c r="J16" s="34" t="e">
        <f>G16/D$16</f>
        <v>#DIV/0!</v>
      </c>
      <c r="K16" s="35">
        <v>0</v>
      </c>
      <c r="L16" s="32">
        <v>8.59</v>
      </c>
      <c r="M16" s="36">
        <f t="shared" ref="M16:M23" si="0">K16*L16</f>
        <v>0</v>
      </c>
      <c r="N16" s="37" t="e">
        <f t="shared" ref="N16:N23" si="1">K16/D$16</f>
        <v>#DIV/0!</v>
      </c>
      <c r="O16" s="33" t="e">
        <f t="shared" ref="O16:O23" si="2">J16+N16</f>
        <v>#DIV/0!</v>
      </c>
      <c r="P16" s="33">
        <f>I16+M16</f>
        <v>0</v>
      </c>
      <c r="Q16" s="38"/>
      <c r="R16" s="28"/>
      <c r="S16" s="39"/>
    </row>
    <row r="17" spans="1:22" s="27" customFormat="1" ht="24" customHeight="1">
      <c r="B17" s="190"/>
      <c r="C17" s="191"/>
      <c r="D17" s="40"/>
      <c r="E17" s="41"/>
      <c r="F17" s="104">
        <v>2</v>
      </c>
      <c r="G17" s="31">
        <v>0</v>
      </c>
      <c r="H17" s="32">
        <v>7.35</v>
      </c>
      <c r="I17" s="33">
        <f t="shared" ref="I17:I23" si="3">G17*H17</f>
        <v>0</v>
      </c>
      <c r="J17" s="34" t="e">
        <f t="shared" ref="J17:J23" si="4">G17/D$16</f>
        <v>#DIV/0!</v>
      </c>
      <c r="K17" s="35">
        <v>0</v>
      </c>
      <c r="L17" s="32">
        <v>8.59</v>
      </c>
      <c r="M17" s="36">
        <f t="shared" si="0"/>
        <v>0</v>
      </c>
      <c r="N17" s="37" t="e">
        <f t="shared" si="1"/>
        <v>#DIV/0!</v>
      </c>
      <c r="O17" s="33" t="e">
        <f t="shared" si="2"/>
        <v>#DIV/0!</v>
      </c>
      <c r="P17" s="33">
        <f t="shared" ref="P17:P23" si="5">I17+M17</f>
        <v>0</v>
      </c>
      <c r="Q17" s="33"/>
      <c r="R17" s="28"/>
    </row>
    <row r="18" spans="1:22" s="17" customFormat="1" ht="24.4" customHeight="1">
      <c r="B18" s="192"/>
      <c r="C18" s="193"/>
      <c r="D18" s="44"/>
      <c r="E18" s="33"/>
      <c r="F18" s="104">
        <v>3</v>
      </c>
      <c r="G18" s="31">
        <v>0</v>
      </c>
      <c r="H18" s="32">
        <v>7.35</v>
      </c>
      <c r="I18" s="33">
        <f t="shared" si="3"/>
        <v>0</v>
      </c>
      <c r="J18" s="34" t="e">
        <f t="shared" si="4"/>
        <v>#DIV/0!</v>
      </c>
      <c r="K18" s="35">
        <v>0</v>
      </c>
      <c r="L18" s="32">
        <v>8.59</v>
      </c>
      <c r="M18" s="36">
        <f t="shared" si="0"/>
        <v>0</v>
      </c>
      <c r="N18" s="37" t="e">
        <f t="shared" si="1"/>
        <v>#DIV/0!</v>
      </c>
      <c r="O18" s="33" t="e">
        <f t="shared" si="2"/>
        <v>#DIV/0!</v>
      </c>
      <c r="P18" s="33">
        <f t="shared" si="5"/>
        <v>0</v>
      </c>
      <c r="Q18" s="33"/>
      <c r="R18" s="16"/>
      <c r="S18" s="16"/>
      <c r="T18" s="16"/>
      <c r="U18" s="16"/>
      <c r="V18" s="16"/>
    </row>
    <row r="19" spans="1:22" s="17" customFormat="1" ht="24.4" customHeight="1">
      <c r="B19" s="42"/>
      <c r="C19" s="43"/>
      <c r="D19" s="44"/>
      <c r="E19" s="33"/>
      <c r="F19" s="104">
        <v>4</v>
      </c>
      <c r="G19" s="31">
        <v>0</v>
      </c>
      <c r="H19" s="32">
        <v>7.35</v>
      </c>
      <c r="I19" s="33">
        <f t="shared" si="3"/>
        <v>0</v>
      </c>
      <c r="J19" s="34" t="e">
        <f t="shared" si="4"/>
        <v>#DIV/0!</v>
      </c>
      <c r="K19" s="35">
        <v>0</v>
      </c>
      <c r="L19" s="32">
        <v>8.59</v>
      </c>
      <c r="M19" s="36">
        <f t="shared" si="0"/>
        <v>0</v>
      </c>
      <c r="N19" s="37" t="e">
        <f t="shared" si="1"/>
        <v>#DIV/0!</v>
      </c>
      <c r="O19" s="33" t="e">
        <f t="shared" si="2"/>
        <v>#DIV/0!</v>
      </c>
      <c r="P19" s="33">
        <f t="shared" si="5"/>
        <v>0</v>
      </c>
      <c r="Q19" s="33"/>
      <c r="R19" s="16"/>
      <c r="S19" s="16"/>
      <c r="T19" s="16"/>
      <c r="U19" s="16"/>
      <c r="V19" s="16"/>
    </row>
    <row r="20" spans="1:22" s="17" customFormat="1" ht="22.9" customHeight="1">
      <c r="B20" s="194"/>
      <c r="C20" s="195"/>
      <c r="D20" s="44"/>
      <c r="E20" s="33"/>
      <c r="F20" s="104">
        <v>5</v>
      </c>
      <c r="G20" s="31">
        <v>0</v>
      </c>
      <c r="H20" s="32">
        <v>7.35</v>
      </c>
      <c r="I20" s="33">
        <f t="shared" si="3"/>
        <v>0</v>
      </c>
      <c r="J20" s="34" t="e">
        <f t="shared" si="4"/>
        <v>#DIV/0!</v>
      </c>
      <c r="K20" s="35">
        <v>0</v>
      </c>
      <c r="L20" s="32">
        <v>8.59</v>
      </c>
      <c r="M20" s="36">
        <f t="shared" si="0"/>
        <v>0</v>
      </c>
      <c r="N20" s="37" t="e">
        <f t="shared" si="1"/>
        <v>#DIV/0!</v>
      </c>
      <c r="O20" s="33" t="e">
        <f t="shared" si="2"/>
        <v>#DIV/0!</v>
      </c>
      <c r="P20" s="33">
        <f t="shared" si="5"/>
        <v>0</v>
      </c>
      <c r="Q20" s="33"/>
      <c r="R20" s="16"/>
      <c r="S20" s="16"/>
      <c r="T20" s="16"/>
      <c r="U20" s="16"/>
      <c r="V20" s="16"/>
    </row>
    <row r="21" spans="1:22" s="17" customFormat="1" ht="22.9" customHeight="1">
      <c r="B21" s="45"/>
      <c r="C21" s="46"/>
      <c r="D21" s="44"/>
      <c r="E21" s="33"/>
      <c r="F21" s="104">
        <v>6</v>
      </c>
      <c r="G21" s="31">
        <v>0</v>
      </c>
      <c r="H21" s="32">
        <v>7.35</v>
      </c>
      <c r="I21" s="33">
        <f t="shared" si="3"/>
        <v>0</v>
      </c>
      <c r="J21" s="34" t="e">
        <f t="shared" si="4"/>
        <v>#DIV/0!</v>
      </c>
      <c r="K21" s="35">
        <v>0</v>
      </c>
      <c r="L21" s="32">
        <v>8.59</v>
      </c>
      <c r="M21" s="36">
        <f t="shared" si="0"/>
        <v>0</v>
      </c>
      <c r="N21" s="37" t="e">
        <f t="shared" si="1"/>
        <v>#DIV/0!</v>
      </c>
      <c r="O21" s="33" t="e">
        <f t="shared" si="2"/>
        <v>#DIV/0!</v>
      </c>
      <c r="P21" s="33">
        <f t="shared" si="5"/>
        <v>0</v>
      </c>
      <c r="Q21" s="33"/>
      <c r="R21" s="16"/>
      <c r="S21" s="16"/>
      <c r="T21" s="16"/>
      <c r="U21" s="16"/>
      <c r="V21" s="16"/>
    </row>
    <row r="22" spans="1:22" s="17" customFormat="1" ht="22.9" customHeight="1">
      <c r="B22" s="45"/>
      <c r="C22" s="46"/>
      <c r="D22" s="44"/>
      <c r="E22" s="33"/>
      <c r="F22" s="104">
        <v>7</v>
      </c>
      <c r="G22" s="31">
        <v>0</v>
      </c>
      <c r="H22" s="32">
        <v>7.35</v>
      </c>
      <c r="I22" s="33">
        <f t="shared" si="3"/>
        <v>0</v>
      </c>
      <c r="J22" s="34" t="e">
        <f t="shared" si="4"/>
        <v>#DIV/0!</v>
      </c>
      <c r="K22" s="35">
        <v>0</v>
      </c>
      <c r="L22" s="32">
        <v>8.59</v>
      </c>
      <c r="M22" s="36">
        <f t="shared" si="0"/>
        <v>0</v>
      </c>
      <c r="N22" s="37" t="e">
        <f t="shared" si="1"/>
        <v>#DIV/0!</v>
      </c>
      <c r="O22" s="33" t="e">
        <f t="shared" si="2"/>
        <v>#DIV/0!</v>
      </c>
      <c r="P22" s="33">
        <f t="shared" si="5"/>
        <v>0</v>
      </c>
      <c r="Q22" s="33"/>
      <c r="R22" s="16"/>
      <c r="S22" s="16"/>
      <c r="T22" s="16"/>
      <c r="U22" s="16"/>
      <c r="V22" s="16"/>
    </row>
    <row r="23" spans="1:22" s="17" customFormat="1" ht="22.9" customHeight="1">
      <c r="B23" s="174"/>
      <c r="C23" s="175"/>
      <c r="D23" s="81"/>
      <c r="E23" s="83"/>
      <c r="F23" s="142">
        <v>8</v>
      </c>
      <c r="G23" s="143">
        <v>0</v>
      </c>
      <c r="H23" s="132">
        <v>7.35</v>
      </c>
      <c r="I23" s="83">
        <f t="shared" si="3"/>
        <v>0</v>
      </c>
      <c r="J23" s="144" t="e">
        <f t="shared" si="4"/>
        <v>#DIV/0!</v>
      </c>
      <c r="K23" s="145">
        <v>0</v>
      </c>
      <c r="L23" s="146">
        <v>7.35</v>
      </c>
      <c r="M23" s="147">
        <f t="shared" si="0"/>
        <v>0</v>
      </c>
      <c r="N23" s="148" t="e">
        <f t="shared" si="1"/>
        <v>#DIV/0!</v>
      </c>
      <c r="O23" s="149" t="e">
        <f t="shared" si="2"/>
        <v>#DIV/0!</v>
      </c>
      <c r="P23" s="149">
        <f t="shared" si="5"/>
        <v>0</v>
      </c>
      <c r="Q23" s="149"/>
      <c r="R23" s="16"/>
      <c r="S23" s="16"/>
      <c r="T23" s="16"/>
      <c r="U23" s="16"/>
      <c r="V23" s="16"/>
    </row>
    <row r="24" spans="1:22" s="17" customFormat="1">
      <c r="B24" s="199" t="s">
        <v>13</v>
      </c>
      <c r="C24" s="200"/>
      <c r="D24" s="201"/>
      <c r="E24" s="82">
        <f>E16</f>
        <v>0</v>
      </c>
      <c r="F24" s="150"/>
      <c r="G24" s="151">
        <f>SUM(G16:G23)</f>
        <v>0</v>
      </c>
      <c r="H24" s="151"/>
      <c r="I24" s="152">
        <f t="shared" ref="I24:N24" si="6">SUM(I16:I23)</f>
        <v>0</v>
      </c>
      <c r="J24" s="152" t="e">
        <f t="shared" si="6"/>
        <v>#DIV/0!</v>
      </c>
      <c r="K24" s="151">
        <f t="shared" si="6"/>
        <v>0</v>
      </c>
      <c r="L24" s="151"/>
      <c r="M24" s="152">
        <f>SUM(M16:M23)</f>
        <v>0</v>
      </c>
      <c r="N24" s="153" t="e">
        <f t="shared" si="6"/>
        <v>#DIV/0!</v>
      </c>
      <c r="O24" s="152" t="e">
        <f>SUM(O16:O23)</f>
        <v>#DIV/0!</v>
      </c>
      <c r="P24" s="152">
        <f>SUM(P16:P23)</f>
        <v>0</v>
      </c>
      <c r="Q24" s="154">
        <f>IF(P24=0, 0, MAX(0, E24-P24))</f>
        <v>0</v>
      </c>
      <c r="R24" s="16"/>
      <c r="S24" s="16"/>
      <c r="T24" s="16"/>
      <c r="U24" s="16"/>
      <c r="V24" s="16"/>
    </row>
    <row r="25" spans="1:22" s="17" customFormat="1" ht="39">
      <c r="A25" s="88"/>
      <c r="C25" s="84"/>
      <c r="D25" s="84"/>
      <c r="E25" s="84"/>
      <c r="F25" s="84"/>
      <c r="G25" s="196" t="str">
        <f>IF(P24=0, "", IF(P25&gt;0, "มีเงินคงเหลือช่วงเปิดภาคเรียนต้องส่งคืน สช. จำนวน", IF(P25=0, "โรงเรียนใช้งบประมาณที่ได้รับครบถ้วน", "โรงเรียนจัดซื้ออาหารเสริม (นม) เกินกว่างบประมาณที่ สช.จัดสรรให้")))</f>
        <v/>
      </c>
      <c r="H25" s="196"/>
      <c r="I25" s="196"/>
      <c r="J25" s="196"/>
      <c r="K25" s="196"/>
      <c r="L25" s="196"/>
      <c r="M25" s="196"/>
      <c r="N25" s="196"/>
      <c r="O25" s="196"/>
      <c r="P25" s="106">
        <f>Q24</f>
        <v>0</v>
      </c>
      <c r="Q25" s="107" t="str">
        <f>IF(OR(P24=0, P25=""), "", "บาท")</f>
        <v/>
      </c>
      <c r="R25" s="16"/>
      <c r="S25" s="16"/>
      <c r="T25" s="16"/>
      <c r="U25" s="16"/>
      <c r="V25" s="16"/>
    </row>
    <row r="26" spans="1:22" s="17" customFormat="1" ht="36">
      <c r="B26" s="176" t="s">
        <v>42</v>
      </c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6"/>
      <c r="S26" s="16"/>
      <c r="T26" s="16"/>
      <c r="U26" s="16"/>
      <c r="V26" s="16"/>
    </row>
    <row r="27" spans="1:22" s="17" customFormat="1" ht="92.25">
      <c r="B27" s="187" t="s">
        <v>4</v>
      </c>
      <c r="C27" s="187"/>
      <c r="D27" s="8" t="s">
        <v>24</v>
      </c>
      <c r="E27" s="8" t="s">
        <v>7</v>
      </c>
      <c r="F27" s="70" t="s">
        <v>29</v>
      </c>
      <c r="G27" s="2" t="s">
        <v>25</v>
      </c>
      <c r="H27" s="2" t="s">
        <v>26</v>
      </c>
      <c r="I27" s="3" t="s">
        <v>27</v>
      </c>
      <c r="J27" s="4" t="s">
        <v>12</v>
      </c>
      <c r="K27" s="5" t="s">
        <v>28</v>
      </c>
      <c r="L27" s="9" t="s">
        <v>11</v>
      </c>
      <c r="M27" s="7" t="s">
        <v>32</v>
      </c>
      <c r="N27" s="8" t="s">
        <v>12</v>
      </c>
      <c r="O27" s="8" t="s">
        <v>10</v>
      </c>
      <c r="P27" s="8" t="s">
        <v>21</v>
      </c>
      <c r="Q27" s="8" t="s">
        <v>23</v>
      </c>
      <c r="R27" s="16"/>
      <c r="S27" s="16"/>
      <c r="T27" s="16"/>
      <c r="U27" s="16"/>
      <c r="V27" s="16"/>
    </row>
    <row r="28" spans="1:22" s="17" customFormat="1" ht="24.75" customHeight="1">
      <c r="B28" s="188" t="s">
        <v>49</v>
      </c>
      <c r="C28" s="189"/>
      <c r="D28" s="47">
        <f>D16</f>
        <v>0</v>
      </c>
      <c r="E28" s="30">
        <f>D28*8.59*20</f>
        <v>0</v>
      </c>
      <c r="F28" s="104">
        <v>1</v>
      </c>
      <c r="G28" s="71"/>
      <c r="H28" s="72"/>
      <c r="I28" s="73"/>
      <c r="J28" s="74"/>
      <c r="K28" s="35">
        <v>0</v>
      </c>
      <c r="L28" s="32">
        <v>8.59</v>
      </c>
      <c r="M28" s="36">
        <f>K28*L28</f>
        <v>0</v>
      </c>
      <c r="N28" s="48" t="e">
        <f>K28/D$16</f>
        <v>#DIV/0!</v>
      </c>
      <c r="O28" s="33" t="e">
        <f>N28</f>
        <v>#DIV/0!</v>
      </c>
      <c r="P28" s="33">
        <f>M28</f>
        <v>0</v>
      </c>
      <c r="Q28" s="38"/>
      <c r="R28" s="16"/>
      <c r="S28" s="49"/>
      <c r="T28" s="16"/>
      <c r="U28" s="16"/>
      <c r="V28" s="16"/>
    </row>
    <row r="29" spans="1:22" s="17" customFormat="1" ht="24.75" customHeight="1">
      <c r="B29" s="190"/>
      <c r="C29" s="191"/>
      <c r="D29" s="40"/>
      <c r="E29" s="50"/>
      <c r="F29" s="104">
        <v>2</v>
      </c>
      <c r="G29" s="75"/>
      <c r="H29" s="72"/>
      <c r="I29" s="73"/>
      <c r="J29" s="76"/>
      <c r="K29" s="35">
        <v>0</v>
      </c>
      <c r="L29" s="32">
        <v>8.59</v>
      </c>
      <c r="M29" s="36">
        <f>K29*L29</f>
        <v>0</v>
      </c>
      <c r="N29" s="51" t="e">
        <f>K29/D$16</f>
        <v>#DIV/0!</v>
      </c>
      <c r="O29" s="33" t="e">
        <f t="shared" ref="O29:O32" si="7">N29</f>
        <v>#DIV/0!</v>
      </c>
      <c r="P29" s="33">
        <f t="shared" ref="P29:P32" si="8">M29</f>
        <v>0</v>
      </c>
      <c r="Q29" s="33"/>
      <c r="R29" s="16"/>
      <c r="S29" s="16"/>
      <c r="T29" s="16"/>
      <c r="U29" s="16"/>
      <c r="V29" s="16"/>
    </row>
    <row r="30" spans="1:22" s="17" customFormat="1" ht="24.75" customHeight="1">
      <c r="B30" s="192"/>
      <c r="C30" s="193"/>
      <c r="D30" s="44"/>
      <c r="E30" s="52"/>
      <c r="F30" s="105">
        <v>3</v>
      </c>
      <c r="G30" s="77"/>
      <c r="H30" s="78"/>
      <c r="I30" s="73"/>
      <c r="J30" s="76"/>
      <c r="K30" s="35">
        <v>0</v>
      </c>
      <c r="L30" s="32">
        <v>8.59</v>
      </c>
      <c r="M30" s="36">
        <f>K30*L30</f>
        <v>0</v>
      </c>
      <c r="N30" s="51" t="e">
        <f>K30/D$16</f>
        <v>#DIV/0!</v>
      </c>
      <c r="O30" s="33" t="e">
        <f t="shared" si="7"/>
        <v>#DIV/0!</v>
      </c>
      <c r="P30" s="33">
        <f t="shared" si="8"/>
        <v>0</v>
      </c>
      <c r="Q30" s="33"/>
      <c r="R30" s="16"/>
      <c r="S30" s="16"/>
      <c r="T30" s="16"/>
      <c r="U30" s="16"/>
      <c r="V30" s="16"/>
    </row>
    <row r="31" spans="1:22" s="17" customFormat="1" ht="24.75" customHeight="1">
      <c r="B31" s="42"/>
      <c r="C31" s="43"/>
      <c r="D31" s="44"/>
      <c r="E31" s="52"/>
      <c r="F31" s="105">
        <v>4</v>
      </c>
      <c r="G31" s="77"/>
      <c r="H31" s="78"/>
      <c r="I31" s="73"/>
      <c r="J31" s="76"/>
      <c r="K31" s="35">
        <v>0</v>
      </c>
      <c r="L31" s="32">
        <v>8.59</v>
      </c>
      <c r="M31" s="36">
        <f>K31*L31</f>
        <v>0</v>
      </c>
      <c r="N31" s="51" t="e">
        <f>K31/D$16</f>
        <v>#DIV/0!</v>
      </c>
      <c r="O31" s="33" t="e">
        <f t="shared" si="7"/>
        <v>#DIV/0!</v>
      </c>
      <c r="P31" s="33">
        <f t="shared" si="8"/>
        <v>0</v>
      </c>
      <c r="Q31" s="33"/>
      <c r="R31" s="16"/>
      <c r="S31" s="16"/>
      <c r="T31" s="16"/>
      <c r="U31" s="16"/>
      <c r="V31" s="16"/>
    </row>
    <row r="32" spans="1:22" s="17" customFormat="1" ht="24.75" customHeight="1">
      <c r="B32" s="85"/>
      <c r="C32" s="86"/>
      <c r="D32" s="81"/>
      <c r="E32" s="80"/>
      <c r="F32" s="127">
        <v>5</v>
      </c>
      <c r="G32" s="128"/>
      <c r="H32" s="129"/>
      <c r="I32" s="130"/>
      <c r="J32" s="89"/>
      <c r="K32" s="131">
        <v>0</v>
      </c>
      <c r="L32" s="132">
        <v>8.59</v>
      </c>
      <c r="M32" s="133">
        <f>K32*L32</f>
        <v>0</v>
      </c>
      <c r="N32" s="79" t="e">
        <f>K32/D$16</f>
        <v>#DIV/0!</v>
      </c>
      <c r="O32" s="83" t="e">
        <f t="shared" si="7"/>
        <v>#DIV/0!</v>
      </c>
      <c r="P32" s="83">
        <f t="shared" si="8"/>
        <v>0</v>
      </c>
      <c r="Q32" s="83"/>
      <c r="R32" s="16"/>
      <c r="S32" s="16"/>
      <c r="T32" s="16"/>
      <c r="U32" s="16"/>
      <c r="V32" s="16"/>
    </row>
    <row r="33" spans="2:22" s="17" customFormat="1">
      <c r="B33" s="203" t="s">
        <v>13</v>
      </c>
      <c r="C33" s="204"/>
      <c r="D33" s="205"/>
      <c r="E33" s="87">
        <f>E28</f>
        <v>0</v>
      </c>
      <c r="F33" s="224"/>
      <c r="G33" s="137"/>
      <c r="H33" s="138"/>
      <c r="I33" s="137"/>
      <c r="J33" s="137"/>
      <c r="K33" s="137">
        <f t="shared" ref="K33:O33" si="9">SUM(K28:K32)</f>
        <v>0</v>
      </c>
      <c r="L33" s="138"/>
      <c r="M33" s="139">
        <f>SUM(M28:M32)</f>
        <v>0</v>
      </c>
      <c r="N33" s="139" t="e">
        <f t="shared" si="9"/>
        <v>#DIV/0!</v>
      </c>
      <c r="O33" s="139" t="e">
        <f t="shared" si="9"/>
        <v>#DIV/0!</v>
      </c>
      <c r="P33" s="139">
        <f>SUM(P28:P32)</f>
        <v>0</v>
      </c>
      <c r="Q33" s="140">
        <f>IF(P33=0, 0, MAX(0, E33-P33))</f>
        <v>0</v>
      </c>
      <c r="R33" s="16"/>
      <c r="S33" s="16"/>
      <c r="T33" s="53"/>
      <c r="U33" s="54"/>
      <c r="V33" s="16"/>
    </row>
    <row r="34" spans="2:22" s="17" customFormat="1" ht="39">
      <c r="B34" s="212" t="s">
        <v>41</v>
      </c>
      <c r="C34" s="212"/>
      <c r="D34" s="212"/>
      <c r="E34" s="90">
        <f>E24+E33</f>
        <v>0</v>
      </c>
      <c r="F34" s="224"/>
      <c r="G34" s="223" t="str">
        <f>IF(P33=0, "", IF(P34&gt;0, "มีเงินคงเหลือช่วงปิดภาคเรียนต้องส่งคืน สช. จำนวน", IF(P34=0, "โรงเรียนใช้งบประมาณที่ได้รับครบถ้วน ", "โรงเรียนจัดซื้ออาหารเสริม (นม) เกินกว่างบประมาณที่ สช.จัดสรรให้")))</f>
        <v/>
      </c>
      <c r="H34" s="223"/>
      <c r="I34" s="223"/>
      <c r="J34" s="223"/>
      <c r="K34" s="223"/>
      <c r="L34" s="223"/>
      <c r="M34" s="223"/>
      <c r="N34" s="223"/>
      <c r="O34" s="223"/>
      <c r="P34" s="141">
        <f>Q33</f>
        <v>0</v>
      </c>
      <c r="Q34" s="141" t="str">
        <f>IF(OR(P33=0, P34=""), "", "บาท")</f>
        <v/>
      </c>
      <c r="R34" s="16"/>
      <c r="S34" s="16"/>
      <c r="T34" s="16"/>
      <c r="U34" s="16"/>
      <c r="V34" s="16"/>
    </row>
    <row r="35" spans="2:22" s="17" customFormat="1" ht="39">
      <c r="B35" s="213" t="s">
        <v>48</v>
      </c>
      <c r="C35" s="214"/>
      <c r="D35" s="215"/>
      <c r="E35" s="56"/>
      <c r="F35" s="61"/>
      <c r="G35" s="134"/>
      <c r="H35" s="135"/>
      <c r="I35" s="135"/>
      <c r="J35" s="135"/>
      <c r="K35" s="135"/>
      <c r="L35" s="135"/>
      <c r="M35" s="135"/>
      <c r="N35" s="222"/>
      <c r="O35" s="222"/>
      <c r="P35" s="135"/>
      <c r="Q35" s="136"/>
      <c r="R35" s="16"/>
      <c r="S35" s="16"/>
      <c r="T35" s="16"/>
      <c r="U35" s="16"/>
      <c r="V35" s="16"/>
    </row>
    <row r="36" spans="2:22" s="17" customFormat="1" ht="33">
      <c r="B36" s="155" t="s">
        <v>44</v>
      </c>
      <c r="C36" s="156"/>
      <c r="D36" s="157">
        <v>0</v>
      </c>
      <c r="E36" s="158" t="s">
        <v>14</v>
      </c>
      <c r="F36" s="55"/>
      <c r="G36" s="209"/>
      <c r="H36" s="210"/>
      <c r="I36" s="210"/>
      <c r="J36" s="210"/>
      <c r="K36" s="210"/>
      <c r="L36" s="210"/>
      <c r="M36" s="210"/>
      <c r="N36" s="210"/>
      <c r="O36" s="210"/>
      <c r="P36" s="210"/>
      <c r="Q36" s="211"/>
      <c r="R36" s="16"/>
      <c r="S36" s="16"/>
      <c r="T36" s="16"/>
      <c r="U36" s="16"/>
      <c r="V36" s="16"/>
    </row>
    <row r="37" spans="2:22" s="17" customFormat="1" ht="41.25">
      <c r="B37" s="159" t="s">
        <v>45</v>
      </c>
      <c r="C37" s="160"/>
      <c r="D37" s="165" t="e">
        <f>O24</f>
        <v>#DIV/0!</v>
      </c>
      <c r="E37" s="158" t="s">
        <v>14</v>
      </c>
      <c r="F37" s="55"/>
      <c r="G37" s="60"/>
      <c r="H37" s="61"/>
      <c r="I37" s="61"/>
      <c r="J37" s="172"/>
      <c r="K37" s="220" t="str">
        <f>IF(P37&gt;0, "โรงเรียนมีเงินเหลือจ่ายที่ต้องส่งเงินคืน สช. จำนวน ", IF(AND(Q24&gt;0, Q33&gt;0, P37=0), "โรงเรียนใช้งบประมาณที่ได้รับจัดสรรในปีการศึกษา 2569 ครบถ้วน ไม่มีเงินเหลือส่งคืน สช.", ""))</f>
        <v/>
      </c>
      <c r="L37" s="220"/>
      <c r="M37" s="220"/>
      <c r="N37" s="220"/>
      <c r="O37" s="220"/>
      <c r="P37" s="168">
        <f>Q24+Q33</f>
        <v>0</v>
      </c>
      <c r="Q37" s="169" t="str">
        <f>IF(P37&gt;0, "บาท", "")</f>
        <v/>
      </c>
      <c r="R37" s="16"/>
      <c r="S37" s="16"/>
      <c r="T37" s="16"/>
      <c r="U37" s="16"/>
      <c r="V37" s="16"/>
    </row>
    <row r="38" spans="2:22" s="17" customFormat="1" ht="41.25" customHeight="1">
      <c r="B38" s="216" t="e">
        <f>IF(ROUND(D37,2) &gt; ROUND(D36,2), "โรงเรียนซื้อนมเกินวันที่เปิดเรียนจริง จำนวน", "")</f>
        <v>#DIV/0!</v>
      </c>
      <c r="C38" s="217"/>
      <c r="D38" s="166" t="e">
        <f>MAX(0, D37-D36)</f>
        <v>#DIV/0!</v>
      </c>
      <c r="E38" s="158" t="s">
        <v>14</v>
      </c>
      <c r="F38" s="55"/>
      <c r="G38" s="94"/>
      <c r="H38" s="95"/>
      <c r="I38" s="95"/>
      <c r="J38" s="221" t="e">
        <f>IF(OR(D38&gt;0, D41&gt;0), "โรงเรียนมีการซื้อนมเกินจำนวนวันที่เปิดเรียนจริง หรือปิดเรียนจริง จึงทำให้ต้องมีเงินส่งคืน สช. เพิ่มเติม จำนวน", "")</f>
        <v>#DIV/0!</v>
      </c>
      <c r="K38" s="221"/>
      <c r="L38" s="221"/>
      <c r="M38" s="221"/>
      <c r="N38" s="221"/>
      <c r="O38" s="221"/>
      <c r="P38" s="170" t="e">
        <f>(D38*7.35*D16)+(D41*8.59*D16)</f>
        <v>#DIV/0!</v>
      </c>
      <c r="Q38" s="169" t="e">
        <f>IF(P38&gt;0, "บาท", "")</f>
        <v>#DIV/0!</v>
      </c>
      <c r="R38" s="16"/>
      <c r="S38" s="16"/>
      <c r="T38" s="16"/>
      <c r="U38" s="16"/>
      <c r="V38" s="16"/>
    </row>
    <row r="39" spans="2:22" s="17" customFormat="1" ht="41.25">
      <c r="B39" s="161" t="s">
        <v>46</v>
      </c>
      <c r="C39" s="162"/>
      <c r="D39" s="163">
        <v>0</v>
      </c>
      <c r="E39" s="158" t="s">
        <v>14</v>
      </c>
      <c r="F39" s="55"/>
      <c r="G39" s="60"/>
      <c r="H39" s="61"/>
      <c r="I39" s="61"/>
      <c r="J39" s="172"/>
      <c r="K39" s="173"/>
      <c r="L39" s="220" t="e">
        <f>IF(OR(P37&gt;0, P38&gt;0), "ดังนั้น จำนวนเงินที่โรงเรียนจะต้องส่งคืน สช. รวมทั้งสิ้น", "")</f>
        <v>#DIV/0!</v>
      </c>
      <c r="M39" s="220"/>
      <c r="N39" s="220"/>
      <c r="O39" s="220"/>
      <c r="P39" s="168" t="e">
        <f>P37+P38</f>
        <v>#DIV/0!</v>
      </c>
      <c r="Q39" s="169" t="e">
        <f>IF(P39&gt;0, "บาท", "")</f>
        <v>#DIV/0!</v>
      </c>
      <c r="R39" s="16"/>
      <c r="S39" s="16"/>
      <c r="T39" s="16"/>
      <c r="U39" s="16"/>
      <c r="V39" s="16"/>
    </row>
    <row r="40" spans="2:22" s="17" customFormat="1" ht="33">
      <c r="B40" s="161" t="s">
        <v>47</v>
      </c>
      <c r="C40" s="162"/>
      <c r="D40" s="165" t="e">
        <f>O33</f>
        <v>#DIV/0!</v>
      </c>
      <c r="E40" s="158" t="s">
        <v>14</v>
      </c>
      <c r="F40" s="55"/>
      <c r="G40" s="60"/>
      <c r="H40" s="61"/>
      <c r="I40" s="61"/>
      <c r="J40" s="62"/>
      <c r="K40" s="55"/>
      <c r="L40" s="61"/>
      <c r="M40" s="61"/>
      <c r="N40" s="62"/>
      <c r="O40" s="63"/>
      <c r="P40" s="62"/>
      <c r="Q40" s="64"/>
      <c r="R40" s="16"/>
      <c r="S40" s="16"/>
      <c r="T40" s="16"/>
    </row>
    <row r="41" spans="2:22" s="17" customFormat="1" ht="36">
      <c r="B41" s="218" t="e">
        <f>IF(ROUND(D40,2) &gt; ROUND(D39,2), "โรงเรียนซื้อนมเกินวันที่เปิดเรียนจริง จำนวน", "")</f>
        <v>#DIV/0!</v>
      </c>
      <c r="C41" s="219"/>
      <c r="D41" s="167" t="e">
        <f>MAX(0, D40-D39)</f>
        <v>#DIV/0!</v>
      </c>
      <c r="E41" s="164" t="s">
        <v>14</v>
      </c>
      <c r="F41" s="65"/>
      <c r="G41" s="252" t="s">
        <v>39</v>
      </c>
      <c r="H41" s="253"/>
      <c r="I41" s="253"/>
      <c r="J41" s="253"/>
      <c r="K41" s="253"/>
      <c r="L41" s="253"/>
      <c r="M41" s="253"/>
      <c r="N41" s="253"/>
      <c r="O41" s="253"/>
      <c r="P41" s="253"/>
      <c r="Q41" s="254"/>
      <c r="R41" s="16"/>
      <c r="S41" s="16"/>
      <c r="T41" s="16"/>
    </row>
    <row r="42" spans="2:22" s="17" customFormat="1">
      <c r="B42" s="10"/>
      <c r="C42" s="10"/>
      <c r="D42" s="11"/>
      <c r="E42" s="12"/>
      <c r="F42" s="66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16"/>
      <c r="S42" s="16"/>
      <c r="T42" s="16"/>
    </row>
    <row r="43" spans="2:22" s="17" customFormat="1">
      <c r="B43" s="10" t="s">
        <v>15</v>
      </c>
      <c r="C43" s="91" t="s">
        <v>37</v>
      </c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16"/>
      <c r="S43" s="68"/>
      <c r="T43" s="16"/>
    </row>
    <row r="44" spans="2:22">
      <c r="B44" s="25"/>
      <c r="C44" s="91" t="s">
        <v>16</v>
      </c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2"/>
      <c r="P44" s="91"/>
      <c r="Q44" s="91"/>
      <c r="S44" s="68"/>
    </row>
    <row r="45" spans="2:22">
      <c r="B45" s="25"/>
      <c r="C45" s="202" t="s">
        <v>17</v>
      </c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S45" s="68"/>
    </row>
    <row r="46" spans="2:22">
      <c r="C46" s="202" t="s">
        <v>18</v>
      </c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S46" s="68"/>
    </row>
    <row r="47" spans="2:22">
      <c r="C47" s="202" t="s">
        <v>19</v>
      </c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</row>
    <row r="48" spans="2:22">
      <c r="J48" s="25"/>
      <c r="K48" s="25"/>
      <c r="L48" s="25"/>
      <c r="M48" s="25"/>
    </row>
    <row r="49" spans="3:17">
      <c r="J49" s="25"/>
      <c r="K49" s="25"/>
      <c r="L49" s="25"/>
      <c r="M49" s="25"/>
    </row>
    <row r="50" spans="3:17">
      <c r="J50" s="25"/>
      <c r="K50" s="25"/>
      <c r="L50" s="25"/>
      <c r="M50" s="25"/>
    </row>
    <row r="51" spans="3:17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69"/>
      <c r="P51" s="24"/>
      <c r="Q51" s="24"/>
    </row>
  </sheetData>
  <sheetProtection algorithmName="SHA-512" hashValue="1neROVJICEbkK+DbFTLrCe9xuN3HCJZwsyDEyRKGWHjY32aUIE8OYxMw5XVIDV41s+5e1I1Y5m7MN7ZO3AU9/w==" saltValue="6xHsdWlXh8aTXg9M6J2EFQ==" spinCount="100000" sheet="1" objects="1" scenarios="1" formatCells="0" formatColumns="0" formatRows="0"/>
  <mergeCells count="47">
    <mergeCell ref="B8:Q8"/>
    <mergeCell ref="C3:D3"/>
    <mergeCell ref="F3:G3"/>
    <mergeCell ref="B5:P5"/>
    <mergeCell ref="B6:Q6"/>
    <mergeCell ref="B7:Q7"/>
    <mergeCell ref="F9:M9"/>
    <mergeCell ref="B11:C14"/>
    <mergeCell ref="D11:E11"/>
    <mergeCell ref="F11:P11"/>
    <mergeCell ref="Q11:Q14"/>
    <mergeCell ref="D12:D14"/>
    <mergeCell ref="E12:E14"/>
    <mergeCell ref="F12:F14"/>
    <mergeCell ref="G12:J13"/>
    <mergeCell ref="K12:N13"/>
    <mergeCell ref="B27:C27"/>
    <mergeCell ref="O12:O14"/>
    <mergeCell ref="P12:P14"/>
    <mergeCell ref="B15:Q15"/>
    <mergeCell ref="B16:C16"/>
    <mergeCell ref="B17:C17"/>
    <mergeCell ref="B18:C18"/>
    <mergeCell ref="B20:C20"/>
    <mergeCell ref="B23:C23"/>
    <mergeCell ref="B24:D24"/>
    <mergeCell ref="G25:O25"/>
    <mergeCell ref="B26:Q26"/>
    <mergeCell ref="B28:C28"/>
    <mergeCell ref="B29:C29"/>
    <mergeCell ref="B30:C30"/>
    <mergeCell ref="B33:D33"/>
    <mergeCell ref="F33:F34"/>
    <mergeCell ref="B34:D34"/>
    <mergeCell ref="C47:Q47"/>
    <mergeCell ref="G34:O34"/>
    <mergeCell ref="B35:D35"/>
    <mergeCell ref="N35:O35"/>
    <mergeCell ref="G36:Q36"/>
    <mergeCell ref="K37:O37"/>
    <mergeCell ref="B38:C38"/>
    <mergeCell ref="J38:O38"/>
    <mergeCell ref="L39:O39"/>
    <mergeCell ref="B41:C41"/>
    <mergeCell ref="G41:Q41"/>
    <mergeCell ref="C45:Q45"/>
    <mergeCell ref="C46:Q46"/>
  </mergeCells>
  <conditionalFormatting sqref="B38 D38">
    <cfRule type="containsText" dxfId="21" priority="8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จำนวน",B38)))</formula>
    </cfRule>
    <cfRule type="containsText" dxfId="20" priority="9" operator="containsText" text="จำนวนวันที่นำไปสมทบในเทอม 2">
      <formula>NOT(ISERROR(SEARCH("จำนวนวันที่นำไปสมทบในเทอม 2",B38)))</formula>
    </cfRule>
  </conditionalFormatting>
  <conditionalFormatting sqref="B38">
    <cfRule type="containsText" dxfId="19" priority="10" operator="containsText" text="โรงเรียนซื้อนมเกินวันที่เปิดเรียนจริง">
      <formula>NOT(ISERROR(SEARCH("โรงเรียนซื้อนมเกินวันที่เปิดเรียนจริง",B38)))</formula>
    </cfRule>
    <cfRule type="containsText" dxfId="18" priority="11" operator="containsText" text="โรงเรียนซื้อนมเกินวันที่เปิดเรียนจริงจำนวน">
      <formula>NOT(ISERROR(SEARCH("โรงเรียนซื้อนมเกินวันที่เปิดเรียนจริงจำนวน",B38)))</formula>
    </cfRule>
  </conditionalFormatting>
  <conditionalFormatting sqref="B41:B42">
    <cfRule type="containsText" dxfId="17" priority="3" operator="containsText" text="โรงเรียนซื้อนมเกินวันที่ปิดเรียนจริง">
      <formula>NOT(ISERROR(SEARCH("โรงเรียนซื้อนมเกินวันที่ปิดเรียนจริง",B41)))</formula>
    </cfRule>
    <cfRule type="containsText" dxfId="16" priority="4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จำนวน",B41)))</formula>
    </cfRule>
    <cfRule type="containsText" dxfId="15" priority="5" operator="containsText" text="จำนวนวันที่นำไปสมทบในเทอม 2">
      <formula>NOT(ISERROR(SEARCH("จำนวนวันที่นำไปสมทบในเทอม 2",B41)))</formula>
    </cfRule>
    <cfRule type="containsText" dxfId="14" priority="6" operator="containsText" text="โรงเรียนซื้อนมเกินวันที่เปิดเรียนจริง">
      <formula>NOT(ISERROR(SEARCH("โรงเรียนซื้อนมเกินวันที่เปิดเรียนจริง",B41)))</formula>
    </cfRule>
    <cfRule type="containsText" dxfId="13" priority="7" operator="containsText" text="โรงเรียนซื้อนมเกินวันที่เปิดเรียนจริงจำนวน">
      <formula>NOT(ISERROR(SEARCH("โรงเรียนซื้อนมเกินวันที่เปิดเรียนจริงจำนวน",B41)))</formula>
    </cfRule>
  </conditionalFormatting>
  <conditionalFormatting sqref="D41:D42">
    <cfRule type="containsText" dxfId="12" priority="1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จำนวน",D41)))</formula>
    </cfRule>
    <cfRule type="containsText" dxfId="11" priority="2" operator="containsText" text="จำนวนวันที่นำไปสมทบในเทอม 2">
      <formula>NOT(ISERROR(SEARCH("จำนวนวันที่นำไปสมทบในเทอม 2",D41)))</formula>
    </cfRule>
  </conditionalFormatting>
  <dataValidations count="2">
    <dataValidation type="custom" allowBlank="1" showInputMessage="1" showErrorMessage="1" errorTitle="โรงเรียนจัดซื้อเกินงบที่ได้รับ" error="โรงเรียนต้องกรอกไม่เกินจำนวนนักเรียนที่ได้รับสิทธิ และต้องกรอกไม่เกินจำนวนเงินงบประมาณที่ได้รับจาก สช." sqref="K28:K32" xr:uid="{288574BE-3999-4863-8948-A8618A3F7718}">
      <formula1>SUM($K$28:$K$32)&lt;=($D$16*20)</formula1>
    </dataValidation>
    <dataValidation type="custom" allowBlank="1" showInputMessage="1" showErrorMessage="1" errorTitle="โรงเรียนจัดซื้อเกินงบที่ได้รับ" error="โรงเรียนต้องกรอกไม่เกินจำนวนนักเรียนที่ได้รับสิทธิ และต้องกรอกไม่เกินจำนวนเงินงบประมาณที่ได้รับจาก สช." sqref="G16:G23 K16:K23" xr:uid="{20AD519C-B824-4446-8495-390D9B85688B}">
      <formula1>(SUM($G$16:$G$23)+SUM($K$16:$K$23))&lt;=($D$16*100)</formula1>
    </dataValidation>
  </dataValidations>
  <printOptions horizontalCentered="1" verticalCentered="1"/>
  <pageMargins left="0.23" right="0.36" top="0.19685039370078741" bottom="0.11811023622047245" header="0.31496062992125984" footer="0.23622047244094491"/>
  <pageSetup paperSize="9" scale="3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355BC-77D6-40C4-8A74-D22283C15462}">
  <sheetPr>
    <tabColor theme="3" tint="0.79998168889431442"/>
    <pageSetUpPr fitToPage="1"/>
  </sheetPr>
  <dimension ref="A1:V51"/>
  <sheetViews>
    <sheetView showGridLines="0" view="pageBreakPreview" topLeftCell="B8" zoomScale="60" zoomScaleNormal="95" workbookViewId="0">
      <selection activeCell="E28" sqref="E28"/>
    </sheetView>
  </sheetViews>
  <sheetFormatPr defaultColWidth="9" defaultRowHeight="30.75"/>
  <cols>
    <col min="1" max="1" width="0" style="16" hidden="1" customWidth="1"/>
    <col min="2" max="2" width="37.5703125" style="24" customWidth="1"/>
    <col min="3" max="3" width="13.42578125" style="25" customWidth="1"/>
    <col min="4" max="4" width="20.5703125" style="25" customWidth="1"/>
    <col min="5" max="5" width="27.5703125" style="23" customWidth="1"/>
    <col min="6" max="6" width="13.5703125" style="25" customWidth="1"/>
    <col min="7" max="8" width="19.7109375" style="26" customWidth="1"/>
    <col min="9" max="9" width="21.42578125" style="26" customWidth="1"/>
    <col min="10" max="10" width="14.7109375" style="23" customWidth="1"/>
    <col min="11" max="11" width="21.42578125" style="26" customWidth="1"/>
    <col min="12" max="12" width="20.42578125" style="26" customWidth="1"/>
    <col min="13" max="13" width="19.7109375" style="26" customWidth="1"/>
    <col min="14" max="14" width="20.42578125" style="23" customWidth="1"/>
    <col min="15" max="15" width="23.28515625" style="26" customWidth="1"/>
    <col min="16" max="16" width="22.42578125" style="23" customWidth="1"/>
    <col min="17" max="17" width="40.5703125" style="23" customWidth="1"/>
    <col min="18" max="18" width="14.28515625" style="16" customWidth="1"/>
    <col min="19" max="19" width="9" style="16" customWidth="1"/>
    <col min="20" max="20" width="12.42578125" style="16" bestFit="1" customWidth="1"/>
    <col min="21" max="21" width="11.28515625" style="17" bestFit="1" customWidth="1"/>
    <col min="22" max="16384" width="9" style="16"/>
  </cols>
  <sheetData>
    <row r="1" spans="2:19" ht="36">
      <c r="B1" s="100" t="s">
        <v>0</v>
      </c>
      <c r="C1" s="101"/>
      <c r="D1" s="101"/>
      <c r="E1" s="13"/>
      <c r="F1" s="14"/>
      <c r="G1" s="15"/>
      <c r="H1" s="15"/>
      <c r="I1" s="15"/>
      <c r="J1" s="13"/>
      <c r="K1" s="15"/>
      <c r="L1" s="15"/>
      <c r="M1" s="15"/>
      <c r="N1" s="13"/>
      <c r="O1" s="15"/>
      <c r="P1" s="13"/>
      <c r="Q1" s="13"/>
    </row>
    <row r="2" spans="2:19" ht="6" customHeight="1">
      <c r="B2" s="102"/>
      <c r="C2" s="103"/>
      <c r="D2" s="103"/>
      <c r="E2" s="13"/>
      <c r="F2" s="14"/>
      <c r="G2" s="15"/>
      <c r="H2" s="15"/>
      <c r="I2" s="15"/>
      <c r="J2" s="13"/>
      <c r="K2" s="15"/>
      <c r="L2" s="15"/>
      <c r="M2" s="15"/>
      <c r="N2" s="13"/>
      <c r="O2" s="15"/>
      <c r="P2" s="13"/>
      <c r="Q2" s="13"/>
    </row>
    <row r="3" spans="2:19" ht="25.5" customHeight="1">
      <c r="B3" s="93" t="s">
        <v>1</v>
      </c>
      <c r="C3" s="230">
        <v>2569</v>
      </c>
      <c r="D3" s="230"/>
      <c r="E3" s="1"/>
      <c r="F3" s="231"/>
      <c r="G3" s="231"/>
      <c r="H3" s="18"/>
      <c r="I3" s="18"/>
      <c r="J3" s="19"/>
      <c r="K3" s="20"/>
      <c r="L3" s="20"/>
      <c r="M3" s="20"/>
      <c r="N3" s="1"/>
      <c r="O3" s="21"/>
      <c r="P3" s="22"/>
    </row>
    <row r="4" spans="2:19" ht="6" customHeight="1"/>
    <row r="5" spans="2:19" ht="39">
      <c r="B5" s="232" t="s">
        <v>34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96" t="s">
        <v>2</v>
      </c>
    </row>
    <row r="6" spans="2:19" ht="39">
      <c r="B6" s="232" t="s">
        <v>3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</row>
    <row r="7" spans="2:19" ht="39">
      <c r="B7" s="233" t="str">
        <f>"ภาคเรียนที่ 2 ปีการศึกษา  "&amp;C3</f>
        <v>ภาคเรียนที่ 2 ปีการศึกษา  2569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</row>
    <row r="8" spans="2:19" ht="39">
      <c r="B8" s="234" t="s">
        <v>35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4"/>
      <c r="Q8" s="234"/>
    </row>
    <row r="9" spans="2:19" ht="39">
      <c r="B9" s="97"/>
      <c r="C9" s="97"/>
      <c r="D9" s="98"/>
      <c r="E9" s="98"/>
      <c r="F9" s="234" t="s">
        <v>22</v>
      </c>
      <c r="G9" s="234"/>
      <c r="H9" s="234"/>
      <c r="I9" s="234"/>
      <c r="J9" s="234"/>
      <c r="K9" s="234"/>
      <c r="L9" s="234"/>
      <c r="M9" s="234"/>
      <c r="N9" s="97"/>
      <c r="O9" s="99"/>
      <c r="P9" s="97"/>
      <c r="Q9" s="97"/>
    </row>
    <row r="10" spans="2:19" ht="15.75" customHeight="1"/>
    <row r="11" spans="2:19" s="27" customFormat="1">
      <c r="B11" s="235" t="s">
        <v>4</v>
      </c>
      <c r="C11" s="236"/>
      <c r="D11" s="241" t="s">
        <v>5</v>
      </c>
      <c r="E11" s="242"/>
      <c r="F11" s="241" t="s">
        <v>6</v>
      </c>
      <c r="G11" s="242"/>
      <c r="H11" s="242"/>
      <c r="I11" s="242"/>
      <c r="J11" s="242"/>
      <c r="K11" s="242"/>
      <c r="L11" s="242"/>
      <c r="M11" s="242"/>
      <c r="N11" s="242"/>
      <c r="O11" s="242"/>
      <c r="P11" s="243"/>
      <c r="Q11" s="184" t="s">
        <v>23</v>
      </c>
    </row>
    <row r="12" spans="2:19" s="27" customFormat="1" ht="18.75" customHeight="1">
      <c r="B12" s="237"/>
      <c r="C12" s="238"/>
      <c r="D12" s="225" t="s">
        <v>24</v>
      </c>
      <c r="E12" s="184" t="s">
        <v>7</v>
      </c>
      <c r="F12" s="225" t="s">
        <v>29</v>
      </c>
      <c r="G12" s="177" t="s">
        <v>8</v>
      </c>
      <c r="H12" s="178"/>
      <c r="I12" s="178"/>
      <c r="J12" s="178"/>
      <c r="K12" s="177" t="s">
        <v>9</v>
      </c>
      <c r="L12" s="178"/>
      <c r="M12" s="178"/>
      <c r="N12" s="178"/>
      <c r="O12" s="181" t="s">
        <v>10</v>
      </c>
      <c r="P12" s="184" t="s">
        <v>21</v>
      </c>
      <c r="Q12" s="197"/>
    </row>
    <row r="13" spans="2:19" s="27" customFormat="1" ht="17.25" customHeight="1">
      <c r="B13" s="237"/>
      <c r="C13" s="238"/>
      <c r="D13" s="226"/>
      <c r="E13" s="197"/>
      <c r="F13" s="226"/>
      <c r="G13" s="179"/>
      <c r="H13" s="180"/>
      <c r="I13" s="180"/>
      <c r="J13" s="180"/>
      <c r="K13" s="228"/>
      <c r="L13" s="229"/>
      <c r="M13" s="229"/>
      <c r="N13" s="229"/>
      <c r="O13" s="182"/>
      <c r="P13" s="185"/>
      <c r="Q13" s="197"/>
    </row>
    <row r="14" spans="2:19" s="27" customFormat="1" ht="59.25" customHeight="1">
      <c r="B14" s="239"/>
      <c r="C14" s="240"/>
      <c r="D14" s="227"/>
      <c r="E14" s="198"/>
      <c r="F14" s="227"/>
      <c r="G14" s="2" t="s">
        <v>25</v>
      </c>
      <c r="H14" s="2" t="s">
        <v>26</v>
      </c>
      <c r="I14" s="3" t="s">
        <v>27</v>
      </c>
      <c r="J14" s="4" t="s">
        <v>12</v>
      </c>
      <c r="K14" s="5" t="s">
        <v>28</v>
      </c>
      <c r="L14" s="2" t="s">
        <v>26</v>
      </c>
      <c r="M14" s="7" t="s">
        <v>32</v>
      </c>
      <c r="N14" s="4" t="s">
        <v>12</v>
      </c>
      <c r="O14" s="183"/>
      <c r="P14" s="186"/>
      <c r="Q14" s="198"/>
      <c r="R14" s="28"/>
    </row>
    <row r="15" spans="2:19" s="27" customFormat="1" ht="29.25" customHeight="1">
      <c r="B15" s="187" t="s">
        <v>52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28"/>
    </row>
    <row r="16" spans="2:19" s="27" customFormat="1" ht="24.75" customHeight="1">
      <c r="B16" s="188" t="s">
        <v>50</v>
      </c>
      <c r="C16" s="189"/>
      <c r="D16" s="29">
        <v>0</v>
      </c>
      <c r="E16" s="30">
        <f>D16*8.59*100</f>
        <v>0</v>
      </c>
      <c r="F16" s="104">
        <v>1</v>
      </c>
      <c r="G16" s="31">
        <v>0</v>
      </c>
      <c r="H16" s="32">
        <v>7.35</v>
      </c>
      <c r="I16" s="33">
        <f>G16*H16</f>
        <v>0</v>
      </c>
      <c r="J16" s="34" t="e">
        <f>G16/D$16</f>
        <v>#DIV/0!</v>
      </c>
      <c r="K16" s="35">
        <v>0</v>
      </c>
      <c r="L16" s="32">
        <v>8.59</v>
      </c>
      <c r="M16" s="36">
        <f t="shared" ref="M16:M23" si="0">K16*L16</f>
        <v>0</v>
      </c>
      <c r="N16" s="37" t="e">
        <f t="shared" ref="N16:N23" si="1">K16/D$16</f>
        <v>#DIV/0!</v>
      </c>
      <c r="O16" s="33" t="e">
        <f t="shared" ref="O16:O23" si="2">J16+N16</f>
        <v>#DIV/0!</v>
      </c>
      <c r="P16" s="33">
        <f>I16+M16</f>
        <v>0</v>
      </c>
      <c r="Q16" s="38"/>
      <c r="R16" s="28"/>
      <c r="S16" s="39"/>
    </row>
    <row r="17" spans="1:22" s="27" customFormat="1" ht="24" customHeight="1">
      <c r="B17" s="190" t="s">
        <v>51</v>
      </c>
      <c r="C17" s="191"/>
      <c r="D17" s="40"/>
      <c r="E17" s="41"/>
      <c r="F17" s="104">
        <v>2</v>
      </c>
      <c r="G17" s="31">
        <v>0</v>
      </c>
      <c r="H17" s="32">
        <v>7.35</v>
      </c>
      <c r="I17" s="33">
        <f t="shared" ref="I17:I23" si="3">G17*H17</f>
        <v>0</v>
      </c>
      <c r="J17" s="34" t="e">
        <f t="shared" ref="J17:J23" si="4">G17/D$16</f>
        <v>#DIV/0!</v>
      </c>
      <c r="K17" s="35">
        <v>0</v>
      </c>
      <c r="L17" s="32">
        <v>8.59</v>
      </c>
      <c r="M17" s="36">
        <f t="shared" si="0"/>
        <v>0</v>
      </c>
      <c r="N17" s="37" t="e">
        <f t="shared" si="1"/>
        <v>#DIV/0!</v>
      </c>
      <c r="O17" s="33" t="e">
        <f t="shared" si="2"/>
        <v>#DIV/0!</v>
      </c>
      <c r="P17" s="33">
        <f t="shared" ref="P17:P21" si="5">I17+M17</f>
        <v>0</v>
      </c>
      <c r="Q17" s="33"/>
      <c r="R17" s="28"/>
    </row>
    <row r="18" spans="1:22" s="17" customFormat="1" ht="24.4" customHeight="1">
      <c r="B18" s="192"/>
      <c r="C18" s="193"/>
      <c r="D18" s="44"/>
      <c r="E18" s="33"/>
      <c r="F18" s="104">
        <v>3</v>
      </c>
      <c r="G18" s="31">
        <v>0</v>
      </c>
      <c r="H18" s="32">
        <v>7.35</v>
      </c>
      <c r="I18" s="33">
        <f t="shared" si="3"/>
        <v>0</v>
      </c>
      <c r="J18" s="34" t="e">
        <f t="shared" si="4"/>
        <v>#DIV/0!</v>
      </c>
      <c r="K18" s="35">
        <v>0</v>
      </c>
      <c r="L18" s="32">
        <v>8.59</v>
      </c>
      <c r="M18" s="36">
        <f t="shared" si="0"/>
        <v>0</v>
      </c>
      <c r="N18" s="37" t="e">
        <f t="shared" si="1"/>
        <v>#DIV/0!</v>
      </c>
      <c r="O18" s="33" t="e">
        <f t="shared" si="2"/>
        <v>#DIV/0!</v>
      </c>
      <c r="P18" s="33">
        <f t="shared" si="5"/>
        <v>0</v>
      </c>
      <c r="Q18" s="33"/>
      <c r="R18" s="16"/>
      <c r="S18" s="16"/>
      <c r="T18" s="16"/>
      <c r="U18" s="16"/>
      <c r="V18" s="16"/>
    </row>
    <row r="19" spans="1:22" s="17" customFormat="1" ht="24.4" customHeight="1">
      <c r="B19" s="42"/>
      <c r="C19" s="43"/>
      <c r="D19" s="44"/>
      <c r="E19" s="33"/>
      <c r="F19" s="104">
        <v>4</v>
      </c>
      <c r="G19" s="31">
        <v>0</v>
      </c>
      <c r="H19" s="32">
        <v>7.35</v>
      </c>
      <c r="I19" s="33">
        <f t="shared" si="3"/>
        <v>0</v>
      </c>
      <c r="J19" s="34" t="e">
        <f t="shared" si="4"/>
        <v>#DIV/0!</v>
      </c>
      <c r="K19" s="35">
        <v>0</v>
      </c>
      <c r="L19" s="32">
        <v>8.59</v>
      </c>
      <c r="M19" s="36">
        <f t="shared" si="0"/>
        <v>0</v>
      </c>
      <c r="N19" s="37" t="e">
        <f t="shared" si="1"/>
        <v>#DIV/0!</v>
      </c>
      <c r="O19" s="33" t="e">
        <f t="shared" si="2"/>
        <v>#DIV/0!</v>
      </c>
      <c r="P19" s="33">
        <f t="shared" si="5"/>
        <v>0</v>
      </c>
      <c r="Q19" s="33"/>
      <c r="R19" s="16"/>
      <c r="S19" s="16"/>
      <c r="T19" s="16"/>
      <c r="U19" s="16"/>
      <c r="V19" s="16"/>
    </row>
    <row r="20" spans="1:22" s="17" customFormat="1" ht="22.9" customHeight="1">
      <c r="B20" s="194"/>
      <c r="C20" s="195"/>
      <c r="D20" s="44"/>
      <c r="E20" s="33"/>
      <c r="F20" s="104">
        <v>5</v>
      </c>
      <c r="G20" s="31">
        <v>0</v>
      </c>
      <c r="H20" s="32">
        <v>7.35</v>
      </c>
      <c r="I20" s="33">
        <f t="shared" si="3"/>
        <v>0</v>
      </c>
      <c r="J20" s="34" t="e">
        <f t="shared" si="4"/>
        <v>#DIV/0!</v>
      </c>
      <c r="K20" s="35">
        <v>0</v>
      </c>
      <c r="L20" s="32">
        <v>8.59</v>
      </c>
      <c r="M20" s="36">
        <f t="shared" si="0"/>
        <v>0</v>
      </c>
      <c r="N20" s="37" t="e">
        <f t="shared" si="1"/>
        <v>#DIV/0!</v>
      </c>
      <c r="O20" s="33" t="e">
        <f t="shared" si="2"/>
        <v>#DIV/0!</v>
      </c>
      <c r="P20" s="33">
        <f t="shared" si="5"/>
        <v>0</v>
      </c>
      <c r="Q20" s="33"/>
      <c r="R20" s="16"/>
      <c r="S20" s="16"/>
      <c r="T20" s="16"/>
      <c r="U20" s="16"/>
      <c r="V20" s="16"/>
    </row>
    <row r="21" spans="1:22" s="17" customFormat="1" ht="22.9" customHeight="1">
      <c r="B21" s="45"/>
      <c r="C21" s="46"/>
      <c r="D21" s="44"/>
      <c r="E21" s="33"/>
      <c r="F21" s="104">
        <v>6</v>
      </c>
      <c r="G21" s="31">
        <v>0</v>
      </c>
      <c r="H21" s="32">
        <v>7.35</v>
      </c>
      <c r="I21" s="33">
        <f t="shared" si="3"/>
        <v>0</v>
      </c>
      <c r="J21" s="34" t="e">
        <f t="shared" si="4"/>
        <v>#DIV/0!</v>
      </c>
      <c r="K21" s="35">
        <v>0</v>
      </c>
      <c r="L21" s="32">
        <v>8.59</v>
      </c>
      <c r="M21" s="36">
        <f t="shared" si="0"/>
        <v>0</v>
      </c>
      <c r="N21" s="37" t="e">
        <f t="shared" si="1"/>
        <v>#DIV/0!</v>
      </c>
      <c r="O21" s="33" t="e">
        <f t="shared" si="2"/>
        <v>#DIV/0!</v>
      </c>
      <c r="P21" s="33">
        <f t="shared" si="5"/>
        <v>0</v>
      </c>
      <c r="Q21" s="33"/>
      <c r="R21" s="16"/>
      <c r="S21" s="16"/>
      <c r="T21" s="16"/>
      <c r="U21" s="16"/>
      <c r="V21" s="16"/>
    </row>
    <row r="22" spans="1:22" s="17" customFormat="1" ht="22.9" customHeight="1">
      <c r="B22" s="45"/>
      <c r="C22" s="46"/>
      <c r="D22" s="44"/>
      <c r="E22" s="33"/>
      <c r="F22" s="104">
        <v>7</v>
      </c>
      <c r="G22" s="31">
        <v>0</v>
      </c>
      <c r="H22" s="32">
        <v>7.35</v>
      </c>
      <c r="I22" s="33">
        <f t="shared" si="3"/>
        <v>0</v>
      </c>
      <c r="J22" s="34" t="e">
        <f t="shared" si="4"/>
        <v>#DIV/0!</v>
      </c>
      <c r="K22" s="35">
        <v>0</v>
      </c>
      <c r="L22" s="32">
        <v>8.59</v>
      </c>
      <c r="M22" s="36">
        <f t="shared" si="0"/>
        <v>0</v>
      </c>
      <c r="N22" s="37" t="e">
        <f t="shared" si="1"/>
        <v>#DIV/0!</v>
      </c>
      <c r="O22" s="33" t="e">
        <f t="shared" si="2"/>
        <v>#DIV/0!</v>
      </c>
      <c r="P22" s="33">
        <f>I22+M22</f>
        <v>0</v>
      </c>
      <c r="Q22" s="33"/>
      <c r="R22" s="16"/>
      <c r="S22" s="16"/>
      <c r="T22" s="16"/>
      <c r="U22" s="16"/>
      <c r="V22" s="16"/>
    </row>
    <row r="23" spans="1:22" s="17" customFormat="1" ht="22.9" customHeight="1">
      <c r="B23" s="174"/>
      <c r="C23" s="175"/>
      <c r="D23" s="81"/>
      <c r="E23" s="83"/>
      <c r="F23" s="113">
        <v>8</v>
      </c>
      <c r="G23" s="114">
        <v>0</v>
      </c>
      <c r="H23" s="115">
        <v>7.35</v>
      </c>
      <c r="I23" s="116">
        <f t="shared" si="3"/>
        <v>0</v>
      </c>
      <c r="J23" s="117" t="e">
        <f t="shared" si="4"/>
        <v>#DIV/0!</v>
      </c>
      <c r="K23" s="118">
        <v>0</v>
      </c>
      <c r="L23" s="119">
        <v>7.35</v>
      </c>
      <c r="M23" s="120">
        <f t="shared" si="0"/>
        <v>0</v>
      </c>
      <c r="N23" s="121" t="e">
        <f t="shared" si="1"/>
        <v>#DIV/0!</v>
      </c>
      <c r="O23" s="122" t="e">
        <f t="shared" si="2"/>
        <v>#DIV/0!</v>
      </c>
      <c r="P23" s="122">
        <f>I23+M23</f>
        <v>0</v>
      </c>
      <c r="Q23" s="122"/>
      <c r="R23" s="16"/>
      <c r="S23" s="16"/>
      <c r="T23" s="16"/>
      <c r="U23" s="16"/>
      <c r="V23" s="16"/>
    </row>
    <row r="24" spans="1:22" s="17" customFormat="1">
      <c r="B24" s="199" t="s">
        <v>13</v>
      </c>
      <c r="C24" s="200"/>
      <c r="D24" s="201"/>
      <c r="E24" s="82">
        <f>E16</f>
        <v>0</v>
      </c>
      <c r="F24" s="108"/>
      <c r="G24" s="109">
        <f>SUM(G16:G23)</f>
        <v>0</v>
      </c>
      <c r="H24" s="109"/>
      <c r="I24" s="110">
        <f t="shared" ref="I24:K24" si="6">SUM(I16:I23)</f>
        <v>0</v>
      </c>
      <c r="J24" s="110" t="e">
        <f t="shared" si="6"/>
        <v>#DIV/0!</v>
      </c>
      <c r="K24" s="109">
        <f t="shared" si="6"/>
        <v>0</v>
      </c>
      <c r="L24" s="109"/>
      <c r="M24" s="110">
        <f>SUM(M16:M23)</f>
        <v>0</v>
      </c>
      <c r="N24" s="111" t="e">
        <f>SUM(N16:N23)</f>
        <v>#DIV/0!</v>
      </c>
      <c r="O24" s="110" t="e">
        <f>SUM(O16:O23)</f>
        <v>#DIV/0!</v>
      </c>
      <c r="P24" s="110">
        <f>SUM(P16:P23)</f>
        <v>0</v>
      </c>
      <c r="Q24" s="112">
        <f>IF(P24=0, 0, MAX(0, E24-P24))</f>
        <v>0</v>
      </c>
      <c r="R24" s="16"/>
      <c r="S24" s="16"/>
      <c r="T24" s="16"/>
      <c r="U24" s="16"/>
      <c r="V24" s="16"/>
    </row>
    <row r="25" spans="1:22" s="17" customFormat="1" ht="39">
      <c r="A25" s="88"/>
      <c r="C25" s="84"/>
      <c r="D25" s="84"/>
      <c r="E25" s="84"/>
      <c r="F25" s="84"/>
      <c r="G25" s="196" t="str">
        <f>IF(P24=0, "", IF(P25&gt;0, "มีเงินคงเหลือช่วงเปิดภาคเรียนต้องส่งคืน สช. จำนวน", IF(P25=0, "โรงเรียนใช้งบประมาณที่ได้รับครบถ้วน", "โรงเรียนจัดซื้ออาหารเสริม (นม) เกินกว่างบประมาณที่ สช.จัดสรรให้")))</f>
        <v/>
      </c>
      <c r="H25" s="196"/>
      <c r="I25" s="196"/>
      <c r="J25" s="196"/>
      <c r="K25" s="196"/>
      <c r="L25" s="196"/>
      <c r="M25" s="196"/>
      <c r="N25" s="196"/>
      <c r="O25" s="196"/>
      <c r="P25" s="106">
        <f>Q24</f>
        <v>0</v>
      </c>
      <c r="Q25" s="107" t="str">
        <f>IF(OR(P24=0, P25=""), "", "บาท")</f>
        <v/>
      </c>
      <c r="R25" s="16"/>
      <c r="S25" s="16"/>
      <c r="T25" s="16"/>
      <c r="U25" s="16"/>
      <c r="V25" s="16"/>
    </row>
    <row r="26" spans="1:22" s="17" customFormat="1" ht="36">
      <c r="B26" s="176" t="s">
        <v>43</v>
      </c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6"/>
      <c r="S26" s="16"/>
      <c r="T26" s="16"/>
      <c r="U26" s="16"/>
      <c r="V26" s="16"/>
    </row>
    <row r="27" spans="1:22" s="17" customFormat="1" ht="92.25">
      <c r="B27" s="187" t="s">
        <v>4</v>
      </c>
      <c r="C27" s="187"/>
      <c r="D27" s="8" t="s">
        <v>24</v>
      </c>
      <c r="E27" s="8" t="s">
        <v>7</v>
      </c>
      <c r="F27" s="70" t="s">
        <v>29</v>
      </c>
      <c r="G27" s="2" t="s">
        <v>25</v>
      </c>
      <c r="H27" s="2" t="s">
        <v>26</v>
      </c>
      <c r="I27" s="3" t="s">
        <v>27</v>
      </c>
      <c r="J27" s="4" t="s">
        <v>12</v>
      </c>
      <c r="K27" s="5" t="s">
        <v>28</v>
      </c>
      <c r="L27" s="9" t="s">
        <v>11</v>
      </c>
      <c r="M27" s="7" t="s">
        <v>32</v>
      </c>
      <c r="N27" s="8" t="s">
        <v>12</v>
      </c>
      <c r="O27" s="8" t="s">
        <v>10</v>
      </c>
      <c r="P27" s="8" t="s">
        <v>21</v>
      </c>
      <c r="Q27" s="8" t="s">
        <v>23</v>
      </c>
      <c r="R27" s="16"/>
      <c r="S27" s="16"/>
      <c r="T27" s="16"/>
      <c r="U27" s="16"/>
      <c r="V27" s="16"/>
    </row>
    <row r="28" spans="1:22" s="17" customFormat="1" ht="24.75" customHeight="1">
      <c r="B28" s="188" t="s">
        <v>50</v>
      </c>
      <c r="C28" s="189"/>
      <c r="D28" s="47">
        <f>D16</f>
        <v>0</v>
      </c>
      <c r="E28" s="30">
        <f>D28*8.59*40</f>
        <v>0</v>
      </c>
      <c r="F28" s="104">
        <v>1</v>
      </c>
      <c r="G28" s="71"/>
      <c r="H28" s="72"/>
      <c r="I28" s="73"/>
      <c r="J28" s="74"/>
      <c r="K28" s="35">
        <v>0</v>
      </c>
      <c r="L28" s="32">
        <v>8.59</v>
      </c>
      <c r="M28" s="36">
        <f>K28*L28</f>
        <v>0</v>
      </c>
      <c r="N28" s="48" t="e">
        <f>K28/D$16</f>
        <v>#DIV/0!</v>
      </c>
      <c r="O28" s="33" t="e">
        <f>J28+N28</f>
        <v>#DIV/0!</v>
      </c>
      <c r="P28" s="33">
        <f>I28+M28</f>
        <v>0</v>
      </c>
      <c r="Q28" s="38"/>
      <c r="R28" s="16"/>
      <c r="S28" s="49"/>
      <c r="T28" s="16"/>
      <c r="U28" s="16"/>
      <c r="V28" s="16"/>
    </row>
    <row r="29" spans="1:22" s="17" customFormat="1" ht="24.75" customHeight="1">
      <c r="B29" s="190" t="s">
        <v>51</v>
      </c>
      <c r="C29" s="191"/>
      <c r="D29" s="40"/>
      <c r="E29" s="50"/>
      <c r="F29" s="104">
        <v>2</v>
      </c>
      <c r="G29" s="75"/>
      <c r="H29" s="72"/>
      <c r="I29" s="73"/>
      <c r="J29" s="76"/>
      <c r="K29" s="35">
        <v>0</v>
      </c>
      <c r="L29" s="32">
        <v>8.59</v>
      </c>
      <c r="M29" s="36">
        <f>K29*L29</f>
        <v>0</v>
      </c>
      <c r="N29" s="51" t="e">
        <f>K29/D$16</f>
        <v>#DIV/0!</v>
      </c>
      <c r="O29" s="33" t="e">
        <f>J29+N29</f>
        <v>#DIV/0!</v>
      </c>
      <c r="P29" s="33">
        <f>I29+M29</f>
        <v>0</v>
      </c>
      <c r="Q29" s="33"/>
      <c r="R29" s="16"/>
      <c r="S29" s="16"/>
      <c r="T29" s="16"/>
      <c r="U29" s="16"/>
      <c r="V29" s="16"/>
    </row>
    <row r="30" spans="1:22" s="17" customFormat="1" ht="24.75" customHeight="1">
      <c r="B30" s="192"/>
      <c r="C30" s="193"/>
      <c r="D30" s="44"/>
      <c r="E30" s="52"/>
      <c r="F30" s="105">
        <v>3</v>
      </c>
      <c r="G30" s="77"/>
      <c r="H30" s="78"/>
      <c r="I30" s="73"/>
      <c r="J30" s="76"/>
      <c r="K30" s="35">
        <v>0</v>
      </c>
      <c r="L30" s="32">
        <v>8.59</v>
      </c>
      <c r="M30" s="36">
        <f>K30*L30</f>
        <v>0</v>
      </c>
      <c r="N30" s="51" t="e">
        <f>K30/D$16</f>
        <v>#DIV/0!</v>
      </c>
      <c r="O30" s="33" t="e">
        <f>J30+N30</f>
        <v>#DIV/0!</v>
      </c>
      <c r="P30" s="33">
        <f>I30+M30</f>
        <v>0</v>
      </c>
      <c r="Q30" s="33"/>
      <c r="R30" s="16"/>
      <c r="S30" s="16"/>
      <c r="T30" s="16"/>
      <c r="U30" s="16"/>
      <c r="V30" s="16"/>
    </row>
    <row r="31" spans="1:22" s="17" customFormat="1" ht="24.75" customHeight="1">
      <c r="B31" s="42"/>
      <c r="C31" s="43"/>
      <c r="D31" s="44"/>
      <c r="E31" s="52"/>
      <c r="F31" s="105">
        <v>4</v>
      </c>
      <c r="G31" s="77"/>
      <c r="H31" s="78"/>
      <c r="I31" s="73"/>
      <c r="J31" s="76"/>
      <c r="K31" s="35">
        <v>0</v>
      </c>
      <c r="L31" s="32">
        <v>8.59</v>
      </c>
      <c r="M31" s="36">
        <f>K31*L31</f>
        <v>0</v>
      </c>
      <c r="N31" s="51" t="e">
        <f>K31/D$16</f>
        <v>#DIV/0!</v>
      </c>
      <c r="O31" s="33" t="e">
        <f>J31+N31</f>
        <v>#DIV/0!</v>
      </c>
      <c r="P31" s="33">
        <f>I31+M31</f>
        <v>0</v>
      </c>
      <c r="Q31" s="33"/>
      <c r="R31" s="16"/>
      <c r="S31" s="16"/>
      <c r="T31" s="16"/>
      <c r="U31" s="16"/>
      <c r="V31" s="16"/>
    </row>
    <row r="32" spans="1:22" s="17" customFormat="1" ht="24.75" customHeight="1">
      <c r="B32" s="85"/>
      <c r="C32" s="86"/>
      <c r="D32" s="81"/>
      <c r="E32" s="80"/>
      <c r="F32" s="127">
        <v>5</v>
      </c>
      <c r="G32" s="128"/>
      <c r="H32" s="129"/>
      <c r="I32" s="130"/>
      <c r="J32" s="89"/>
      <c r="K32" s="131">
        <v>0</v>
      </c>
      <c r="L32" s="132">
        <v>8.59</v>
      </c>
      <c r="M32" s="133">
        <f>K32*L32</f>
        <v>0</v>
      </c>
      <c r="N32" s="79" t="e">
        <f>K32/D$16</f>
        <v>#DIV/0!</v>
      </c>
      <c r="O32" s="83" t="e">
        <f>J32+N32</f>
        <v>#DIV/0!</v>
      </c>
      <c r="P32" s="83">
        <f>I32+M32</f>
        <v>0</v>
      </c>
      <c r="Q32" s="83"/>
      <c r="R32" s="16"/>
      <c r="S32" s="16"/>
      <c r="T32" s="16"/>
      <c r="U32" s="16"/>
      <c r="V32" s="16"/>
    </row>
    <row r="33" spans="2:22" s="17" customFormat="1">
      <c r="B33" s="203" t="s">
        <v>13</v>
      </c>
      <c r="C33" s="204"/>
      <c r="D33" s="205"/>
      <c r="E33" s="87">
        <f>E28</f>
        <v>0</v>
      </c>
      <c r="F33" s="224"/>
      <c r="G33" s="137"/>
      <c r="H33" s="138"/>
      <c r="I33" s="137"/>
      <c r="J33" s="137"/>
      <c r="K33" s="137">
        <f t="shared" ref="K33:O33" si="7">SUM(K28:K32)</f>
        <v>0</v>
      </c>
      <c r="L33" s="138"/>
      <c r="M33" s="139">
        <f>SUM(M28:M32)</f>
        <v>0</v>
      </c>
      <c r="N33" s="139" t="e">
        <f t="shared" si="7"/>
        <v>#DIV/0!</v>
      </c>
      <c r="O33" s="139" t="e">
        <f t="shared" si="7"/>
        <v>#DIV/0!</v>
      </c>
      <c r="P33" s="139">
        <f>SUM(P28:P32)</f>
        <v>0</v>
      </c>
      <c r="Q33" s="140">
        <f>IF(P33=0, 0, MAX(0, E33-P33))</f>
        <v>0</v>
      </c>
      <c r="R33" s="16"/>
      <c r="S33" s="16"/>
      <c r="T33" s="53"/>
      <c r="U33" s="54"/>
      <c r="V33" s="16"/>
    </row>
    <row r="34" spans="2:22" s="17" customFormat="1" ht="39">
      <c r="B34" s="212" t="s">
        <v>40</v>
      </c>
      <c r="C34" s="212"/>
      <c r="D34" s="212"/>
      <c r="E34" s="90">
        <f>E24+E33</f>
        <v>0</v>
      </c>
      <c r="F34" s="224"/>
      <c r="G34" s="223" t="str">
        <f>IF(P33=0, "", IF(P34&gt;0, "มีเงินคงเหลือช่วงปิดภาคเรียนต้องส่งคืน สช. จำนวน", IF(P34=0, "โรงเรียนใช้งบประมาณที่ได้รับครบถ้วน ", "โรงเรียนจัดซื้ออาหารเสริม (นม) เกินกว่างบประมาณที่ สช.จัดสรรให้")))</f>
        <v/>
      </c>
      <c r="H34" s="223"/>
      <c r="I34" s="223"/>
      <c r="J34" s="223"/>
      <c r="K34" s="223"/>
      <c r="L34" s="223"/>
      <c r="M34" s="223"/>
      <c r="N34" s="223"/>
      <c r="O34" s="223"/>
      <c r="P34" s="141">
        <f>Q33</f>
        <v>0</v>
      </c>
      <c r="Q34" s="141" t="str">
        <f>IF(OR(P33=0, P34=""), "", "บาท")</f>
        <v/>
      </c>
      <c r="R34" s="16"/>
      <c r="S34" s="16"/>
      <c r="T34" s="16"/>
      <c r="U34" s="16"/>
      <c r="V34" s="16"/>
    </row>
    <row r="35" spans="2:22" s="17" customFormat="1" ht="39">
      <c r="B35" s="213" t="s">
        <v>48</v>
      </c>
      <c r="C35" s="214"/>
      <c r="D35" s="215"/>
      <c r="E35" s="56"/>
      <c r="F35" s="61"/>
      <c r="G35" s="57"/>
      <c r="H35" s="58"/>
      <c r="I35" s="58"/>
      <c r="J35" s="58"/>
      <c r="K35" s="58"/>
      <c r="L35" s="58"/>
      <c r="M35" s="58"/>
      <c r="N35" s="246"/>
      <c r="O35" s="246"/>
      <c r="P35" s="58"/>
      <c r="Q35" s="59"/>
      <c r="R35" s="16"/>
      <c r="S35" s="16"/>
      <c r="T35" s="16"/>
      <c r="U35" s="16"/>
      <c r="V35" s="16"/>
    </row>
    <row r="36" spans="2:22" s="17" customFormat="1" ht="39" customHeight="1">
      <c r="B36" s="155" t="s">
        <v>44</v>
      </c>
      <c r="C36" s="156"/>
      <c r="D36" s="157">
        <v>0</v>
      </c>
      <c r="E36" s="158" t="s">
        <v>14</v>
      </c>
      <c r="F36" s="55"/>
      <c r="G36" s="209"/>
      <c r="H36" s="210"/>
      <c r="I36" s="210"/>
      <c r="J36" s="210"/>
      <c r="K36" s="210"/>
      <c r="L36" s="210"/>
      <c r="M36" s="210"/>
      <c r="N36" s="210"/>
      <c r="O36" s="210"/>
      <c r="P36" s="210"/>
      <c r="Q36" s="211"/>
      <c r="R36" s="16"/>
      <c r="S36" s="16"/>
      <c r="T36" s="16"/>
      <c r="U36" s="16"/>
      <c r="V36" s="16"/>
    </row>
    <row r="37" spans="2:22" s="17" customFormat="1" ht="41.25">
      <c r="B37" s="159" t="s">
        <v>45</v>
      </c>
      <c r="C37" s="160"/>
      <c r="D37" s="165" t="e">
        <f>O24</f>
        <v>#DIV/0!</v>
      </c>
      <c r="E37" s="158" t="s">
        <v>14</v>
      </c>
      <c r="F37" s="55"/>
      <c r="G37" s="60"/>
      <c r="H37" s="61"/>
      <c r="I37" s="61"/>
      <c r="J37" s="172"/>
      <c r="K37" s="220" t="str">
        <f>IF(P37&gt;0, "โรงเรียนมีเงินเหลือจ่ายที่ต้องส่งเงินคืน สช. จำนวน ", IF(AND(Q24&gt;0, Q33&gt;0, P37=0), "โรงเรียนใช้งบประมาณที่ได้รับจัดสรรในปีการศึกษา 2569 ครบถ้วน ไม่มีเงินเหลือส่งคืน สช.", ""))</f>
        <v/>
      </c>
      <c r="L37" s="220"/>
      <c r="M37" s="220"/>
      <c r="N37" s="220"/>
      <c r="O37" s="220"/>
      <c r="P37" s="171">
        <f>Q24+Q33</f>
        <v>0</v>
      </c>
      <c r="Q37" s="169" t="str">
        <f>IF(P37&gt;0, "บาท", "")</f>
        <v/>
      </c>
      <c r="R37" s="16"/>
      <c r="S37" s="16"/>
      <c r="T37" s="16"/>
      <c r="U37" s="16"/>
      <c r="V37" s="16"/>
    </row>
    <row r="38" spans="2:22" s="17" customFormat="1" ht="41.25" customHeight="1">
      <c r="B38" s="216" t="e">
        <f>IF(ROUND(D37,2) &gt; ROUND(D36,2), "โรงเรียนซื้อนมเกินวันที่เปิดเรียนจริง จำนวน", "")</f>
        <v>#DIV/0!</v>
      </c>
      <c r="C38" s="217"/>
      <c r="D38" s="166" t="e">
        <f>MAX(0, D37-D36)</f>
        <v>#DIV/0!</v>
      </c>
      <c r="E38" s="158" t="s">
        <v>14</v>
      </c>
      <c r="F38" s="55"/>
      <c r="G38" s="255" t="e">
        <f>IF(OR(D38&gt;0, D41&gt;0), "โรงเรียนมีการซื้อนมเกินจำนวนวันที่เปิดเรียนจริง หรือปิดเรียนจริง จึงทำให้ต้องมีเงินส่งคืน สช. เพิ่มเติม จำนวน", "")</f>
        <v>#DIV/0!</v>
      </c>
      <c r="H38" s="221"/>
      <c r="I38" s="221"/>
      <c r="J38" s="221"/>
      <c r="K38" s="221"/>
      <c r="L38" s="221"/>
      <c r="M38" s="221"/>
      <c r="N38" s="221"/>
      <c r="O38" s="221"/>
      <c r="P38" s="170" t="e">
        <f>(D38*7.35*D16)+(D41*8.59*D16)</f>
        <v>#DIV/0!</v>
      </c>
      <c r="Q38" s="169" t="e">
        <f>IF(P38&gt;0, "บาท", "")</f>
        <v>#DIV/0!</v>
      </c>
      <c r="R38" s="16"/>
      <c r="S38" s="16"/>
      <c r="T38" s="16"/>
      <c r="U38" s="16"/>
      <c r="V38" s="16"/>
    </row>
    <row r="39" spans="2:22" s="17" customFormat="1" ht="41.25">
      <c r="B39" s="161" t="s">
        <v>46</v>
      </c>
      <c r="C39" s="162"/>
      <c r="D39" s="163">
        <v>0</v>
      </c>
      <c r="E39" s="158" t="s">
        <v>14</v>
      </c>
      <c r="F39" s="55"/>
      <c r="G39" s="60"/>
      <c r="H39" s="61"/>
      <c r="I39" s="61"/>
      <c r="J39" s="172"/>
      <c r="K39" s="173"/>
      <c r="L39" s="220" t="e">
        <f>IF(OR(P37&gt;0, P38&gt;0), "ดังนั้น จำนวนเงินที่โรงเรียนจะต้องส่งคืน สช. รวมทั้งสิ้น", "")</f>
        <v>#DIV/0!</v>
      </c>
      <c r="M39" s="220"/>
      <c r="N39" s="220"/>
      <c r="O39" s="220"/>
      <c r="P39" s="171" t="e">
        <f>P37+P38</f>
        <v>#DIV/0!</v>
      </c>
      <c r="Q39" s="169" t="e">
        <f>IF(P39&gt;0, "บาท", "")</f>
        <v>#DIV/0!</v>
      </c>
      <c r="R39" s="16"/>
      <c r="S39" s="16"/>
      <c r="T39" s="16"/>
      <c r="U39" s="16"/>
      <c r="V39" s="16"/>
    </row>
    <row r="40" spans="2:22" s="17" customFormat="1" ht="33">
      <c r="B40" s="161" t="s">
        <v>47</v>
      </c>
      <c r="C40" s="162"/>
      <c r="D40" s="165" t="e">
        <f>O33</f>
        <v>#DIV/0!</v>
      </c>
      <c r="E40" s="158" t="s">
        <v>14</v>
      </c>
      <c r="F40" s="55"/>
      <c r="G40" s="60"/>
      <c r="H40" s="61"/>
      <c r="I40" s="61"/>
      <c r="J40" s="62"/>
      <c r="K40" s="55"/>
      <c r="L40" s="61"/>
      <c r="M40" s="61"/>
      <c r="N40" s="62"/>
      <c r="O40" s="63"/>
      <c r="P40" s="62"/>
      <c r="Q40" s="64"/>
      <c r="R40" s="16"/>
      <c r="S40" s="16"/>
      <c r="T40" s="16"/>
    </row>
    <row r="41" spans="2:22" s="17" customFormat="1" ht="36" customHeight="1">
      <c r="B41" s="218" t="e">
        <f>IF(ROUND(D40,2) &gt; ROUND(D39,2), "โรงเรียนซื้อนมเกินวันที่เปิดเรียนจริง จำนวน", "")</f>
        <v>#DIV/0!</v>
      </c>
      <c r="C41" s="219"/>
      <c r="D41" s="167" t="e">
        <f>MAX(0, D40-D39)</f>
        <v>#DIV/0!</v>
      </c>
      <c r="E41" s="164" t="s">
        <v>14</v>
      </c>
      <c r="F41" s="65"/>
      <c r="G41" s="252" t="s">
        <v>39</v>
      </c>
      <c r="H41" s="253"/>
      <c r="I41" s="253"/>
      <c r="J41" s="253"/>
      <c r="K41" s="253"/>
      <c r="L41" s="253"/>
      <c r="M41" s="253"/>
      <c r="N41" s="253"/>
      <c r="O41" s="253"/>
      <c r="P41" s="253"/>
      <c r="Q41" s="254"/>
      <c r="R41" s="16"/>
      <c r="S41" s="16"/>
      <c r="T41" s="16"/>
    </row>
    <row r="42" spans="2:22" s="17" customFormat="1">
      <c r="B42" s="10"/>
      <c r="C42" s="10"/>
      <c r="D42" s="11"/>
      <c r="E42" s="12"/>
      <c r="F42" s="66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16"/>
      <c r="S42" s="16"/>
      <c r="T42" s="16"/>
    </row>
    <row r="43" spans="2:22" s="17" customFormat="1">
      <c r="B43" s="10" t="s">
        <v>15</v>
      </c>
      <c r="C43" s="91" t="s">
        <v>37</v>
      </c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16"/>
      <c r="S43" s="68"/>
      <c r="T43" s="16"/>
    </row>
    <row r="44" spans="2:22">
      <c r="B44" s="25"/>
      <c r="C44" s="91" t="s">
        <v>16</v>
      </c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2"/>
      <c r="P44" s="91"/>
      <c r="Q44" s="91"/>
      <c r="S44" s="68"/>
    </row>
    <row r="45" spans="2:22">
      <c r="B45" s="25"/>
      <c r="C45" s="202" t="s">
        <v>17</v>
      </c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S45" s="68"/>
    </row>
    <row r="46" spans="2:22">
      <c r="C46" s="202" t="s">
        <v>18</v>
      </c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S46" s="68"/>
    </row>
    <row r="47" spans="2:22">
      <c r="C47" s="202" t="s">
        <v>19</v>
      </c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</row>
    <row r="48" spans="2:22">
      <c r="J48" s="25"/>
      <c r="K48" s="25"/>
      <c r="L48" s="25"/>
      <c r="M48" s="25"/>
    </row>
    <row r="49" spans="3:17">
      <c r="J49" s="25"/>
      <c r="K49" s="25"/>
      <c r="L49" s="25"/>
      <c r="M49" s="25"/>
    </row>
    <row r="50" spans="3:17">
      <c r="J50" s="25"/>
      <c r="K50" s="25"/>
      <c r="L50" s="25"/>
      <c r="M50" s="25"/>
    </row>
    <row r="51" spans="3:17"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69"/>
      <c r="P51" s="24"/>
      <c r="Q51" s="24"/>
    </row>
  </sheetData>
  <sheetProtection algorithmName="SHA-512" hashValue="bIZglXhBAqCvj0GD91JdqMLtj8HzujTBaJXdr4mS/1dqqeKFth7ECHFeJbDBNclEScv1/uqPw4Qq1a9ULCUR5w==" saltValue="IPfoLjp84DDx8mKlRuBFNw==" spinCount="100000" sheet="1" objects="1" scenarios="1" formatCells="0" formatColumns="0" formatRows="0"/>
  <mergeCells count="47">
    <mergeCell ref="B8:Q8"/>
    <mergeCell ref="C3:D3"/>
    <mergeCell ref="F3:G3"/>
    <mergeCell ref="B5:P5"/>
    <mergeCell ref="B6:Q6"/>
    <mergeCell ref="B7:Q7"/>
    <mergeCell ref="F9:M9"/>
    <mergeCell ref="B11:C14"/>
    <mergeCell ref="D11:E11"/>
    <mergeCell ref="F11:P11"/>
    <mergeCell ref="Q11:Q14"/>
    <mergeCell ref="D12:D14"/>
    <mergeCell ref="E12:E14"/>
    <mergeCell ref="F12:F14"/>
    <mergeCell ref="G12:J13"/>
    <mergeCell ref="K12:N13"/>
    <mergeCell ref="B27:C27"/>
    <mergeCell ref="O12:O14"/>
    <mergeCell ref="P12:P14"/>
    <mergeCell ref="B15:Q15"/>
    <mergeCell ref="B16:C16"/>
    <mergeCell ref="B17:C17"/>
    <mergeCell ref="B18:C18"/>
    <mergeCell ref="B20:C20"/>
    <mergeCell ref="B23:C23"/>
    <mergeCell ref="B24:D24"/>
    <mergeCell ref="G25:O25"/>
    <mergeCell ref="B26:Q26"/>
    <mergeCell ref="B28:C28"/>
    <mergeCell ref="B29:C29"/>
    <mergeCell ref="B30:C30"/>
    <mergeCell ref="B33:D33"/>
    <mergeCell ref="F33:F34"/>
    <mergeCell ref="B34:D34"/>
    <mergeCell ref="C47:Q47"/>
    <mergeCell ref="G34:O34"/>
    <mergeCell ref="B35:D35"/>
    <mergeCell ref="N35:O35"/>
    <mergeCell ref="G36:Q36"/>
    <mergeCell ref="K37:O37"/>
    <mergeCell ref="B38:C38"/>
    <mergeCell ref="L39:O39"/>
    <mergeCell ref="B41:C41"/>
    <mergeCell ref="G41:Q41"/>
    <mergeCell ref="C45:Q45"/>
    <mergeCell ref="C46:Q46"/>
    <mergeCell ref="G38:O38"/>
  </mergeCells>
  <conditionalFormatting sqref="B38 D38">
    <cfRule type="containsText" dxfId="10" priority="8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จำนวน",B38)))</formula>
    </cfRule>
    <cfRule type="containsText" dxfId="9" priority="9" operator="containsText" text="จำนวนวันที่นำไปสมทบในเทอม 2">
      <formula>NOT(ISERROR(SEARCH("จำนวนวันที่นำไปสมทบในเทอม 2",B38)))</formula>
    </cfRule>
  </conditionalFormatting>
  <conditionalFormatting sqref="B38">
    <cfRule type="containsText" dxfId="8" priority="10" operator="containsText" text="โรงเรียนซื้อนมเกินวันที่เปิดเรียนจริง">
      <formula>NOT(ISERROR(SEARCH("โรงเรียนซื้อนมเกินวันที่เปิดเรียนจริง",B38)))</formula>
    </cfRule>
    <cfRule type="containsText" dxfId="7" priority="11" operator="containsText" text="โรงเรียนซื้อนมเกินวันที่เปิดเรียนจริงจำนวน">
      <formula>NOT(ISERROR(SEARCH("โรงเรียนซื้อนมเกินวันที่เปิดเรียนจริงจำนวน",B38)))</formula>
    </cfRule>
  </conditionalFormatting>
  <conditionalFormatting sqref="B41:B42">
    <cfRule type="containsText" dxfId="6" priority="3" operator="containsText" text="โรงเรียนซื้อนมเกินวันที่ปิดเรียนจริง">
      <formula>NOT(ISERROR(SEARCH("โรงเรียนซื้อนมเกินวันที่ปิดเรียนจริง",B41)))</formula>
    </cfRule>
    <cfRule type="containsText" dxfId="5" priority="4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จำนวน",B41)))</formula>
    </cfRule>
    <cfRule type="containsText" dxfId="4" priority="5" operator="containsText" text="จำนวนวันที่นำไปสมทบในเทอม 2">
      <formula>NOT(ISERROR(SEARCH("จำนวนวันที่นำไปสมทบในเทอม 2",B41)))</formula>
    </cfRule>
    <cfRule type="containsText" dxfId="3" priority="6" operator="containsText" text="โรงเรียนซื้อนมเกินวันที่เปิดเรียนจริง">
      <formula>NOT(ISERROR(SEARCH("โรงเรียนซื้อนมเกินวันที่เปิดเรียนจริง",B41)))</formula>
    </cfRule>
    <cfRule type="containsText" dxfId="2" priority="7" operator="containsText" text="โรงเรียนซื้อนมเกินวันที่เปิดเรียนจริงจำนวน">
      <formula>NOT(ISERROR(SEARCH("โรงเรียนซื้อนมเกินวันที่เปิดเรียนจริงจำนวน",B41)))</formula>
    </cfRule>
  </conditionalFormatting>
  <conditionalFormatting sqref="D41:D42">
    <cfRule type="containsText" dxfId="1" priority="1" operator="containsText" text="โรงเรียนซื้อนมเกินวันที่เปิดเรียนจริง จำนวน">
      <formula>NOT(ISERROR(SEARCH("โรงเรียนซื้อนมเกินวันที่เปิดเรียนจริง จำนวน",D41)))</formula>
    </cfRule>
    <cfRule type="containsText" dxfId="0" priority="2" operator="containsText" text="จำนวนวันที่นำไปสมทบในเทอม 2">
      <formula>NOT(ISERROR(SEARCH("จำนวนวันที่นำไปสมทบในเทอม 2",D41)))</formula>
    </cfRule>
  </conditionalFormatting>
  <dataValidations count="2">
    <dataValidation type="custom" allowBlank="1" showInputMessage="1" showErrorMessage="1" errorTitle="โรงเรียนจัดซื้อเกินงบที่ได้รับ" error="โรงเรียนต้องกรอกไม่เกินจำนวนนักเรียนที่ได้รับสิทธิ และต้องกรอกไม่เกินจำนวนเงินงบประมาณที่ได้รับจาก สช." sqref="G16:G23 K16:K23" xr:uid="{B2502FDD-020F-4948-B0F9-60FA32CF8648}">
      <formula1>(SUM($G$16:$G$23)+SUM($K$16:$K$23))&lt;=($D$16*100)</formula1>
    </dataValidation>
    <dataValidation type="custom" allowBlank="1" showInputMessage="1" showErrorMessage="1" errorTitle="โรงเรียนจัดซื้อเกินงบที่ได้รับ" error="โรงเรียนต้องกรอกไม่เกินจำนวนนักเรียนที่ได้รับสิทธิ และต้องกรอกไม่เกินจำนวนเงินงบประมาณที่ได้รับจาก สช." sqref="K28:K32" xr:uid="{947ED378-75F9-4968-BAA9-5F3067A9CCA1}">
      <formula1>SUM($K$28:$K$32)&lt;=($D$16*40)</formula1>
    </dataValidation>
  </dataValidations>
  <printOptions horizontalCentered="1" verticalCentered="1"/>
  <pageMargins left="0.23" right="0.36" top="0.19685039370078741" bottom="0.11811023622047245" header="0.31496062992125984" footer="0.23622047244094491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4</vt:i4>
      </vt:variant>
    </vt:vector>
  </HeadingPairs>
  <TitlesOfParts>
    <vt:vector size="8" baseType="lpstr">
      <vt:lpstr>พื้นที่ทั่วไป เทอม 1-69</vt:lpstr>
      <vt:lpstr>พื้นที่ทั่วไป เทอม 2-69</vt:lpstr>
      <vt:lpstr>พื้นที่ห่างไกล เทอม 1-69</vt:lpstr>
      <vt:lpstr>พื้นที่ห่างไกล เทอม 2-69</vt:lpstr>
      <vt:lpstr>'พื้นที่ทั่วไป เทอม 1-69'!Print_Area</vt:lpstr>
      <vt:lpstr>'พื้นที่ทั่วไป เทอม 2-69'!Print_Area</vt:lpstr>
      <vt:lpstr>'พื้นที่ห่างไกล เทอม 1-69'!Print_Area</vt:lpstr>
      <vt:lpstr>'พื้นที่ห่างไกล เทอม 2-69'!Print_Area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2026-07-16T06:48:17Z</cp:lastPrinted>
  <dcterms:created xsi:type="dcterms:W3CDTF">2025-01-22T09:10:54Z</dcterms:created>
  <dcterms:modified xsi:type="dcterms:W3CDTF">2026-08-05T05:54:15Z</dcterms:modified>
</cp:coreProperties>
</file>