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12" windowWidth="19416" windowHeight="10440"/>
  </bookViews>
  <sheets>
    <sheet name="ภาคเรียนที่ 2" sheetId="1" r:id="rId1"/>
  </sheets>
  <definedNames>
    <definedName name="_xlnm.Print_Area" localSheetId="0">'ภาคเรียนที่ 2'!$A$3:$M$24</definedName>
  </definedNames>
  <calcPr calcId="145621"/>
</workbook>
</file>

<file path=xl/calcChain.xml><?xml version="1.0" encoding="utf-8"?>
<calcChain xmlns="http://schemas.openxmlformats.org/spreadsheetml/2006/main">
  <c r="F12" i="1" l="1"/>
  <c r="D14" i="1"/>
  <c r="C18" i="1" l="1"/>
  <c r="H12" i="1"/>
  <c r="A7" i="1"/>
  <c r="L3" i="1"/>
  <c r="D18" i="1" l="1"/>
  <c r="D21" i="1" s="1"/>
  <c r="C21" i="1"/>
  <c r="J12" i="1"/>
  <c r="F14" i="1"/>
  <c r="J14" i="1"/>
  <c r="K14" i="1" s="1"/>
  <c r="H14" i="1"/>
  <c r="I14" i="1" s="1"/>
  <c r="F21" i="1" l="1"/>
  <c r="G14" i="1"/>
  <c r="G21" i="1" s="1"/>
  <c r="H21" i="1"/>
  <c r="I21" i="1"/>
  <c r="J21" i="1"/>
  <c r="K21" i="1" l="1"/>
  <c r="L14" i="1"/>
  <c r="L21" i="1" s="1"/>
  <c r="M14" i="1" l="1"/>
  <c r="N13" i="1" s="1"/>
  <c r="M24" i="1" s="1"/>
  <c r="N14" i="1" l="1"/>
  <c r="M21" i="1" s="1"/>
</calcChain>
</file>

<file path=xl/sharedStrings.xml><?xml version="1.0" encoding="utf-8"?>
<sst xmlns="http://schemas.openxmlformats.org/spreadsheetml/2006/main" count="46" uniqueCount="38">
  <si>
    <t>กรอกข้อมูลในแถบสีเท่านั้น</t>
  </si>
  <si>
    <t>ปีการศึกษา</t>
  </si>
  <si>
    <t xml:space="preserve">        แบบบัญชีการรับ – จ่ายเงินอุดหนุนเป็นค่าอาหารเสริม (นม)</t>
  </si>
  <si>
    <t>นม.5</t>
  </si>
  <si>
    <t>สำนักงานคณะกรรมการส่งเสริมการศึกษาเอกชน</t>
  </si>
  <si>
    <t>โรงเรียน................................  อำเภอ/เขต..............................  จังหวัด...............................</t>
  </si>
  <si>
    <t>วัน/เดือน/ปี</t>
  </si>
  <si>
    <t>ระดับชั้น</t>
  </si>
  <si>
    <t>รายการรับเงินอุดหนุน</t>
  </si>
  <si>
    <t>รายการจ่ายเงินอุดหนุน</t>
  </si>
  <si>
    <t>นร.ตามจริง</t>
  </si>
  <si>
    <t>จำนวนเงิน</t>
  </si>
  <si>
    <t>นมพาสเจอร์ไรส์ ชนิดถุง</t>
  </si>
  <si>
    <t xml:space="preserve">คงเหลือ </t>
  </si>
  <si>
    <t>ภาคที่ 1 ณ วันที่</t>
  </si>
  <si>
    <t>ที่ได้รับ</t>
  </si>
  <si>
    <t>ภาคที่ 2 ณ วันที่</t>
  </si>
  <si>
    <t>ที่จ่ายทั้งสิ้น</t>
  </si>
  <si>
    <t>ส่งเงินคืน สช./</t>
  </si>
  <si>
    <t>10 มิ.ย. 65</t>
  </si>
  <si>
    <t>งบประมาณ</t>
  </si>
  <si>
    <t>10 พ.ย. 65</t>
  </si>
  <si>
    <t>จำนวน (ถุง)</t>
  </si>
  <si>
    <t>จำนวน (กล่อง)</t>
  </si>
  <si>
    <t>ศธจ./สช.จังหวัด</t>
  </si>
  <si>
    <t xml:space="preserve"> ..............</t>
  </si>
  <si>
    <t>เปรียบเทียบจำนวนนักเรียน</t>
  </si>
  <si>
    <t>ยอดคืนเงิน</t>
  </si>
  <si>
    <t>รวม</t>
  </si>
  <si>
    <t>หมายเหตุ 1) เงินอุดหนุนในภาคเรียนที่ 2 การส่งคืน เปรียบเทียบจากนักเรียน 10 มิ.ย.65 กับนักเรียน 10 พ.ย.65</t>
  </si>
  <si>
    <t xml:space="preserve">             3) กรณีโรงเรียนได้รับจัดสรรเงินอุดหนุน มีเงินคงเหลือจากการเบิกจ่าย ให้นำเงินส่งคืน สช. ศธจ. หรือ สช.จ. </t>
  </si>
  <si>
    <t xml:space="preserve">             2) การจัดซื้อผลิตภัณฑ์นม แบ่งเป็น เปิดภาคเรียน (นมพาสฯ หรือนม UHT) อัตราเดิม จำนวน 20 วัน และอัตราใหม่ 80 วัน ปิดภาคเรียน (นม UHT) อัตราใหม่ จำนวน 30 วัน หรือตามที่จัดซื้อจริง ตามงบประมาณที่โรงเรียนได้รับ</t>
  </si>
  <si>
    <t>จำนวนวัน ซื้อนมพาสฯ (ราคาเดิม)</t>
  </si>
  <si>
    <t>จำนวนวัน ซื้อนมพาสฯ (ราคาใหม่)</t>
  </si>
  <si>
    <t>จำนวนวัน ซื้อนม UHT (ราคาใหม่)</t>
  </si>
  <si>
    <t>นม UHT ชนิดกล่อง</t>
  </si>
  <si>
    <t xml:space="preserve">*กรณีที่จำนวนนักเรียน ภาคที่ 2 (ณ วันที่ 10 พ.ย.65) มีจำนวนมากกว่า สูตรจะคำนวณตามจำนวนนักเรียน ภาคที่ 1  (ณ วันที่ 10 มิ.ย.65) </t>
  </si>
  <si>
    <t>อนุบาล+ประถม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</si>
</sst>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_-;\-* #,##0.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indexed="9"/>
      <name val="Tahoma"/>
      <family val="2"/>
      <scheme val="major"/>
    </font>
    <font>
      <b/>
      <sz val="16"/>
      <color indexed="9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b/>
      <sz val="11"/>
      <color theme="0"/>
      <name val="Tahoma"/>
      <family val="2"/>
      <scheme val="minor"/>
    </font>
    <font>
      <b/>
      <sz val="11"/>
      <name val="Tahoma"/>
      <family val="2"/>
      <scheme val="minor"/>
    </font>
    <font>
      <sz val="11"/>
      <color theme="1"/>
      <name val="TH SarabunPSK"/>
      <family val="2"/>
    </font>
    <font>
      <sz val="11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name val="TH SarabunPSK"/>
      <family val="2"/>
    </font>
    <font>
      <u/>
      <sz val="16"/>
      <color theme="1"/>
      <name val="TH SarabunPSK"/>
      <family val="2"/>
    </font>
    <font>
      <b/>
      <sz val="10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8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9" fontId="2" fillId="2" borderId="0" xfId="0" applyNumberFormat="1" applyFont="1" applyFill="1"/>
    <xf numFmtId="0" fontId="3" fillId="2" borderId="0" xfId="0" applyFont="1" applyFill="1"/>
    <xf numFmtId="187" fontId="4" fillId="0" borderId="0" xfId="1" applyNumberFormat="1" applyFont="1" applyFill="1"/>
    <xf numFmtId="43" fontId="3" fillId="0" borderId="0" xfId="1" applyFont="1" applyFill="1"/>
    <xf numFmtId="187" fontId="3" fillId="0" borderId="0" xfId="1" applyNumberFormat="1" applyFont="1" applyFill="1"/>
    <xf numFmtId="43" fontId="4" fillId="0" borderId="0" xfId="1" applyFont="1" applyFill="1"/>
    <xf numFmtId="43" fontId="5" fillId="0" borderId="0" xfId="1" applyFont="1" applyFill="1"/>
    <xf numFmtId="0" fontId="6" fillId="0" borderId="0" xfId="0" applyFont="1"/>
    <xf numFmtId="0" fontId="5" fillId="0" borderId="0" xfId="0" applyFont="1"/>
    <xf numFmtId="49" fontId="3" fillId="0" borderId="0" xfId="0" applyNumberFormat="1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43" fontId="10" fillId="0" borderId="0" xfId="1" applyFont="1" applyFill="1"/>
    <xf numFmtId="0" fontId="11" fillId="0" borderId="0" xfId="0" applyFont="1"/>
    <xf numFmtId="0" fontId="10" fillId="0" borderId="0" xfId="0" applyFont="1"/>
    <xf numFmtId="49" fontId="5" fillId="0" borderId="0" xfId="0" applyNumberFormat="1" applyFont="1"/>
    <xf numFmtId="187" fontId="5" fillId="0" borderId="0" xfId="1" applyNumberFormat="1" applyFont="1" applyFill="1"/>
    <xf numFmtId="0" fontId="12" fillId="0" borderId="0" xfId="0" applyFont="1" applyAlignment="1">
      <alignment horizontal="righ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13" fillId="3" borderId="6" xfId="0" applyNumberFormat="1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43" fontId="13" fillId="3" borderId="6" xfId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  <xf numFmtId="43" fontId="13" fillId="3" borderId="6" xfId="1" applyFont="1" applyFill="1" applyBorder="1" applyAlignment="1">
      <alignment horizontal="center"/>
    </xf>
    <xf numFmtId="43" fontId="13" fillId="3" borderId="12" xfId="1" applyFont="1" applyFill="1" applyBorder="1" applyAlignment="1">
      <alignment horizontal="center"/>
    </xf>
    <xf numFmtId="49" fontId="13" fillId="3" borderId="13" xfId="0" applyNumberFormat="1" applyFont="1" applyFill="1" applyBorder="1" applyAlignment="1">
      <alignment horizontal="center" vertical="center"/>
    </xf>
    <xf numFmtId="187" fontId="13" fillId="3" borderId="13" xfId="1" applyNumberFormat="1" applyFont="1" applyFill="1" applyBorder="1" applyAlignment="1">
      <alignment horizontal="center"/>
    </xf>
    <xf numFmtId="43" fontId="13" fillId="3" borderId="13" xfId="1" applyFont="1" applyFill="1" applyBorder="1" applyAlignment="1">
      <alignment horizontal="center"/>
    </xf>
    <xf numFmtId="43" fontId="13" fillId="3" borderId="2" xfId="1" applyFont="1" applyFill="1" applyBorder="1" applyAlignment="1">
      <alignment horizontal="center"/>
    </xf>
    <xf numFmtId="43" fontId="13" fillId="3" borderId="12" xfId="1" applyFont="1" applyFill="1" applyBorder="1" applyAlignment="1">
      <alignment horizontal="center" vertical="center"/>
    </xf>
    <xf numFmtId="43" fontId="6" fillId="0" borderId="0" xfId="0" applyNumberFormat="1" applyFont="1" applyAlignment="1">
      <alignment horizontal="center"/>
    </xf>
    <xf numFmtId="49" fontId="5" fillId="2" borderId="14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187" fontId="5" fillId="2" borderId="15" xfId="1" applyNumberFormat="1" applyFont="1" applyFill="1" applyBorder="1" applyAlignment="1">
      <alignment horizontal="center"/>
    </xf>
    <xf numFmtId="43" fontId="5" fillId="0" borderId="15" xfId="1" applyFont="1" applyFill="1" applyBorder="1" applyAlignment="1">
      <alignment horizontal="center"/>
    </xf>
    <xf numFmtId="187" fontId="5" fillId="4" borderId="15" xfId="1" applyNumberFormat="1" applyFont="1" applyFill="1" applyBorder="1" applyAlignment="1">
      <alignment horizontal="center"/>
    </xf>
    <xf numFmtId="43" fontId="5" fillId="4" borderId="15" xfId="1" applyFont="1" applyFill="1" applyBorder="1" applyAlignment="1">
      <alignment horizontal="center"/>
    </xf>
    <xf numFmtId="187" fontId="5" fillId="0" borderId="15" xfId="1" applyNumberFormat="1" applyFont="1" applyFill="1" applyBorder="1" applyAlignment="1">
      <alignment horizontal="center"/>
    </xf>
    <xf numFmtId="43" fontId="5" fillId="0" borderId="14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49" fontId="5" fillId="0" borderId="16" xfId="0" applyNumberFormat="1" applyFont="1" applyBorder="1"/>
    <xf numFmtId="43" fontId="15" fillId="0" borderId="16" xfId="1" applyFont="1" applyFill="1" applyBorder="1" applyAlignment="1"/>
    <xf numFmtId="187" fontId="5" fillId="0" borderId="16" xfId="1" applyNumberFormat="1" applyFont="1" applyFill="1" applyBorder="1"/>
    <xf numFmtId="49" fontId="16" fillId="0" borderId="16" xfId="0" applyNumberFormat="1" applyFont="1" applyBorder="1"/>
    <xf numFmtId="43" fontId="5" fillId="0" borderId="16" xfId="1" applyFont="1" applyFill="1" applyBorder="1" applyAlignment="1">
      <alignment horizontal="center"/>
    </xf>
    <xf numFmtId="0" fontId="5" fillId="0" borderId="16" xfId="0" applyFont="1" applyBorder="1"/>
    <xf numFmtId="49" fontId="5" fillId="3" borderId="16" xfId="0" applyNumberFormat="1" applyFont="1" applyFill="1" applyBorder="1"/>
    <xf numFmtId="187" fontId="5" fillId="3" borderId="16" xfId="1" applyNumberFormat="1" applyFont="1" applyFill="1" applyBorder="1"/>
    <xf numFmtId="43" fontId="5" fillId="5" borderId="16" xfId="1" applyFont="1" applyFill="1" applyBorder="1"/>
    <xf numFmtId="43" fontId="5" fillId="3" borderId="16" xfId="1" applyFont="1" applyFill="1" applyBorder="1"/>
    <xf numFmtId="188" fontId="13" fillId="0" borderId="6" xfId="1" applyNumberFormat="1" applyFont="1" applyFill="1" applyBorder="1" applyAlignment="1">
      <alignment horizontal="right"/>
    </xf>
    <xf numFmtId="49" fontId="5" fillId="0" borderId="17" xfId="0" applyNumberFormat="1" applyFont="1" applyBorder="1"/>
    <xf numFmtId="43" fontId="15" fillId="0" borderId="17" xfId="1" applyFont="1" applyFill="1" applyBorder="1" applyAlignment="1"/>
    <xf numFmtId="187" fontId="5" fillId="0" borderId="17" xfId="1" applyNumberFormat="1" applyFont="1" applyFill="1" applyBorder="1"/>
    <xf numFmtId="43" fontId="5" fillId="0" borderId="17" xfId="1" applyFont="1" applyFill="1" applyBorder="1"/>
    <xf numFmtId="189" fontId="5" fillId="0" borderId="17" xfId="1" applyNumberFormat="1" applyFont="1" applyFill="1" applyBorder="1" applyAlignment="1">
      <alignment horizontal="right"/>
    </xf>
    <xf numFmtId="0" fontId="17" fillId="0" borderId="13" xfId="0" applyFont="1" applyBorder="1" applyAlignment="1">
      <alignment horizontal="left" wrapText="1"/>
    </xf>
    <xf numFmtId="0" fontId="19" fillId="2" borderId="13" xfId="0" applyFont="1" applyFill="1" applyBorder="1"/>
    <xf numFmtId="0" fontId="18" fillId="0" borderId="13" xfId="0" applyFont="1" applyBorder="1" applyAlignment="1">
      <alignment horizontal="right" wrapText="1"/>
    </xf>
    <xf numFmtId="187" fontId="8" fillId="2" borderId="13" xfId="1" applyNumberFormat="1" applyFont="1" applyFill="1" applyBorder="1" applyAlignment="1">
      <alignment horizontal="center"/>
    </xf>
    <xf numFmtId="187" fontId="9" fillId="0" borderId="13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43" fontId="13" fillId="3" borderId="7" xfId="1" applyFont="1" applyFill="1" applyBorder="1" applyAlignment="1">
      <alignment horizontal="center"/>
    </xf>
    <xf numFmtId="43" fontId="13" fillId="3" borderId="3" xfId="1" applyFont="1" applyFill="1" applyBorder="1" applyAlignment="1">
      <alignment horizontal="center"/>
    </xf>
    <xf numFmtId="43" fontId="13" fillId="3" borderId="8" xfId="1" applyFont="1" applyFill="1" applyBorder="1" applyAlignment="1">
      <alignment horizontal="center"/>
    </xf>
    <xf numFmtId="43" fontId="13" fillId="3" borderId="9" xfId="1" applyFont="1" applyFill="1" applyBorder="1" applyAlignment="1">
      <alignment horizontal="center"/>
    </xf>
    <xf numFmtId="43" fontId="13" fillId="3" borderId="10" xfId="1" applyFont="1" applyFill="1" applyBorder="1" applyAlignment="1">
      <alignment horizontal="center"/>
    </xf>
    <xf numFmtId="43" fontId="13" fillId="3" borderId="11" xfId="1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7"/>
  <sheetViews>
    <sheetView showGridLines="0" tabSelected="1" zoomScaleNormal="100" zoomScaleSheetLayoutView="100" workbookViewId="0">
      <selection activeCell="J20" sqref="J20"/>
    </sheetView>
  </sheetViews>
  <sheetFormatPr defaultColWidth="9" defaultRowHeight="24.6" x14ac:dyDescent="0.7"/>
  <cols>
    <col min="1" max="1" width="11.3984375" style="18" customWidth="1"/>
    <col min="2" max="2" width="13" style="9" customWidth="1"/>
    <col min="3" max="3" width="11.3984375" style="9" customWidth="1"/>
    <col min="4" max="4" width="15.59765625" style="7" customWidth="1"/>
    <col min="5" max="6" width="11.19921875" style="7" customWidth="1"/>
    <col min="7" max="7" width="15.8984375" style="7" customWidth="1"/>
    <col min="8" max="8" width="12.59765625" style="19" customWidth="1"/>
    <col min="9" max="9" width="15.69921875" style="7" customWidth="1"/>
    <col min="10" max="10" width="12.59765625" style="19" customWidth="1"/>
    <col min="11" max="11" width="14.69921875" style="7" customWidth="1"/>
    <col min="12" max="12" width="14" style="7" customWidth="1"/>
    <col min="13" max="13" width="18" style="7" customWidth="1"/>
    <col min="14" max="14" width="10.8984375" style="8" customWidth="1"/>
    <col min="15" max="16384" width="9" style="9"/>
  </cols>
  <sheetData>
    <row r="1" spans="1:14" x14ac:dyDescent="0.7">
      <c r="A1" s="1" t="s">
        <v>0</v>
      </c>
      <c r="B1" s="2"/>
      <c r="C1" s="2"/>
      <c r="D1" s="3" t="s">
        <v>36</v>
      </c>
      <c r="E1" s="4"/>
      <c r="F1" s="4"/>
      <c r="G1" s="4"/>
      <c r="H1" s="5"/>
      <c r="I1" s="6"/>
      <c r="J1" s="3"/>
      <c r="K1" s="6"/>
      <c r="L1" s="4"/>
    </row>
    <row r="2" spans="1:14" ht="6" customHeight="1" x14ac:dyDescent="0.55000000000000004">
      <c r="A2" s="10"/>
      <c r="B2" s="11"/>
      <c r="C2" s="11"/>
      <c r="D2" s="4"/>
      <c r="E2" s="4"/>
      <c r="F2" s="4"/>
      <c r="G2" s="4"/>
      <c r="H2" s="5"/>
      <c r="I2" s="4"/>
      <c r="J2" s="5"/>
      <c r="K2" s="4"/>
      <c r="L2" s="4"/>
    </row>
    <row r="3" spans="1:14" s="17" customFormat="1" ht="41.7" customHeight="1" x14ac:dyDescent="0.75">
      <c r="A3" s="12" t="s">
        <v>1</v>
      </c>
      <c r="B3" s="85">
        <v>2565</v>
      </c>
      <c r="C3" s="85"/>
      <c r="D3" s="13"/>
      <c r="E3" s="14"/>
      <c r="F3" s="68"/>
      <c r="G3" s="63" t="s">
        <v>32</v>
      </c>
      <c r="H3" s="64">
        <v>20</v>
      </c>
      <c r="I3" s="65" t="s">
        <v>33</v>
      </c>
      <c r="J3" s="66">
        <v>80</v>
      </c>
      <c r="K3" s="65" t="s">
        <v>34</v>
      </c>
      <c r="L3" s="67">
        <f>130-H3-J3</f>
        <v>30</v>
      </c>
      <c r="M3" s="15"/>
      <c r="N3" s="16"/>
    </row>
    <row r="4" spans="1:14" ht="10.95" customHeight="1" x14ac:dyDescent="0.55000000000000004"/>
    <row r="5" spans="1:14" ht="27" x14ac:dyDescent="0.75">
      <c r="B5" s="86" t="s">
        <v>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20" t="s">
        <v>3</v>
      </c>
    </row>
    <row r="6" spans="1:14" ht="27" x14ac:dyDescent="0.75">
      <c r="A6" s="86" t="s">
        <v>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14" ht="27.75" x14ac:dyDescent="0.55000000000000004">
      <c r="A7" s="87" t="str">
        <f>"ภาคเรียนที่  2  ปีการศึกษา  "&amp;B3</f>
        <v>ภาคเรียนที่  2  ปีการศึกษา  2565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14" ht="27" x14ac:dyDescent="0.7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4" ht="9.75" customHeight="1" x14ac:dyDescent="0.55000000000000004"/>
    <row r="10" spans="1:14" s="24" customFormat="1" x14ac:dyDescent="0.7">
      <c r="A10" s="69" t="s">
        <v>6</v>
      </c>
      <c r="B10" s="72" t="s">
        <v>7</v>
      </c>
      <c r="C10" s="75" t="s">
        <v>8</v>
      </c>
      <c r="D10" s="76"/>
      <c r="E10" s="75" t="s">
        <v>9</v>
      </c>
      <c r="F10" s="77"/>
      <c r="G10" s="77"/>
      <c r="H10" s="77"/>
      <c r="I10" s="77"/>
      <c r="J10" s="77"/>
      <c r="K10" s="77"/>
      <c r="L10" s="78"/>
      <c r="M10" s="22"/>
      <c r="N10" s="23"/>
    </row>
    <row r="11" spans="1:14" s="24" customFormat="1" x14ac:dyDescent="0.7">
      <c r="A11" s="70"/>
      <c r="B11" s="73"/>
      <c r="C11" s="21" t="s">
        <v>10</v>
      </c>
      <c r="D11" s="26" t="s">
        <v>11</v>
      </c>
      <c r="E11" s="21" t="s">
        <v>10</v>
      </c>
      <c r="F11" s="79" t="s">
        <v>12</v>
      </c>
      <c r="G11" s="80"/>
      <c r="H11" s="79" t="s">
        <v>12</v>
      </c>
      <c r="I11" s="80"/>
      <c r="J11" s="79" t="s">
        <v>35</v>
      </c>
      <c r="K11" s="80"/>
      <c r="L11" s="26" t="s">
        <v>11</v>
      </c>
      <c r="M11" s="27" t="s">
        <v>13</v>
      </c>
      <c r="N11" s="23"/>
    </row>
    <row r="12" spans="1:14" s="24" customFormat="1" x14ac:dyDescent="0.7">
      <c r="A12" s="70"/>
      <c r="B12" s="73"/>
      <c r="C12" s="28" t="s">
        <v>14</v>
      </c>
      <c r="D12" s="29" t="s">
        <v>15</v>
      </c>
      <c r="E12" s="28" t="s">
        <v>16</v>
      </c>
      <c r="F12" s="81" t="str">
        <f>"ถุงละ 6.58 บาท ("&amp;H3&amp;" วัน)"</f>
        <v>ถุงละ 6.58 บาท (20 วัน)</v>
      </c>
      <c r="G12" s="82"/>
      <c r="H12" s="81" t="str">
        <f>"ถุงละ 6.89 บาท ("&amp;J3&amp;" วัน)"</f>
        <v>ถุงละ 6.89 บาท (80 วัน)</v>
      </c>
      <c r="I12" s="82"/>
      <c r="J12" s="83" t="str">
        <f>"กล่อง 8.13 บาท ("&amp;L3&amp;" วัน)"</f>
        <v>กล่อง 8.13 บาท (30 วัน)</v>
      </c>
      <c r="K12" s="84"/>
      <c r="L12" s="29" t="s">
        <v>17</v>
      </c>
      <c r="M12" s="27" t="s">
        <v>18</v>
      </c>
      <c r="N12" s="23"/>
    </row>
    <row r="13" spans="1:14" s="24" customFormat="1" x14ac:dyDescent="0.7">
      <c r="A13" s="71"/>
      <c r="B13" s="74"/>
      <c r="C13" s="25" t="s">
        <v>19</v>
      </c>
      <c r="D13" s="30" t="s">
        <v>20</v>
      </c>
      <c r="E13" s="25" t="s">
        <v>21</v>
      </c>
      <c r="F13" s="31" t="s">
        <v>22</v>
      </c>
      <c r="G13" s="31" t="s">
        <v>11</v>
      </c>
      <c r="H13" s="32" t="s">
        <v>22</v>
      </c>
      <c r="I13" s="33" t="s">
        <v>11</v>
      </c>
      <c r="J13" s="32" t="s">
        <v>23</v>
      </c>
      <c r="K13" s="34" t="s">
        <v>11</v>
      </c>
      <c r="L13" s="30"/>
      <c r="M13" s="35" t="s">
        <v>24</v>
      </c>
      <c r="N13" s="36">
        <f>ROUNDDOWN(SUM(M14:M15),2)</f>
        <v>0</v>
      </c>
    </row>
    <row r="14" spans="1:14" s="24" customFormat="1" x14ac:dyDescent="0.7">
      <c r="A14" s="37" t="s">
        <v>25</v>
      </c>
      <c r="B14" s="38" t="s">
        <v>37</v>
      </c>
      <c r="C14" s="39">
        <v>58</v>
      </c>
      <c r="D14" s="40">
        <f>SUM(C14*926.7,0)</f>
        <v>53748.600000000006</v>
      </c>
      <c r="E14" s="39">
        <v>50</v>
      </c>
      <c r="F14" s="41">
        <f>($C14-$C18)*H$3</f>
        <v>1000</v>
      </c>
      <c r="G14" s="42">
        <f>SUM(F14*6.58,0)</f>
        <v>6580</v>
      </c>
      <c r="H14" s="43">
        <f>($C14-$C18)*J$3</f>
        <v>4000</v>
      </c>
      <c r="I14" s="40">
        <f>SUM(H14*6.89,0)</f>
        <v>27560</v>
      </c>
      <c r="J14" s="43">
        <f>($C14-$C18)*L$3</f>
        <v>1500</v>
      </c>
      <c r="K14" s="40">
        <f>SUM(J14*8.13,0)</f>
        <v>12195.000000000002</v>
      </c>
      <c r="L14" s="40">
        <f>SUM(G14,I14,K14)</f>
        <v>46335</v>
      </c>
      <c r="M14" s="44">
        <f>D14-D18-L14</f>
        <v>0</v>
      </c>
      <c r="N14" s="36">
        <f>IF(M14&gt;0,M14,0)</f>
        <v>0</v>
      </c>
    </row>
    <row r="15" spans="1:14" s="24" customFormat="1" x14ac:dyDescent="0.7">
      <c r="A15" s="45"/>
      <c r="B15" s="46"/>
      <c r="C15" s="39"/>
      <c r="D15" s="40"/>
      <c r="E15" s="39"/>
      <c r="F15" s="41"/>
      <c r="G15" s="42"/>
      <c r="H15" s="43"/>
      <c r="I15" s="40"/>
      <c r="J15" s="43"/>
      <c r="K15" s="40"/>
      <c r="L15" s="40"/>
      <c r="M15" s="40"/>
      <c r="N15" s="36"/>
    </row>
    <row r="16" spans="1:14" s="8" customFormat="1" x14ac:dyDescent="0.7">
      <c r="A16" s="47"/>
      <c r="B16" s="48"/>
      <c r="C16" s="49"/>
      <c r="D16" s="43"/>
      <c r="E16" s="40"/>
      <c r="F16" s="40"/>
      <c r="G16" s="40"/>
      <c r="H16" s="49"/>
      <c r="I16" s="40"/>
      <c r="J16" s="49"/>
      <c r="K16" s="40"/>
      <c r="L16" s="40"/>
      <c r="M16" s="40"/>
    </row>
    <row r="17" spans="1:13" x14ac:dyDescent="0.7">
      <c r="A17" s="50" t="s">
        <v>26</v>
      </c>
      <c r="B17" s="49"/>
      <c r="C17" s="49"/>
      <c r="D17" s="51"/>
      <c r="E17" s="51"/>
      <c r="F17" s="51"/>
      <c r="G17" s="51"/>
      <c r="H17" s="49"/>
      <c r="I17" s="40"/>
      <c r="J17" s="49"/>
      <c r="K17" s="40"/>
      <c r="L17" s="40"/>
      <c r="M17" s="40"/>
    </row>
    <row r="18" spans="1:13" x14ac:dyDescent="0.7">
      <c r="A18" s="47" t="s">
        <v>27</v>
      </c>
      <c r="B18" s="49" t="s">
        <v>37</v>
      </c>
      <c r="C18" s="49">
        <f>IF(E14-C14&gt;=0,0,C14-E14)</f>
        <v>8</v>
      </c>
      <c r="D18" s="51">
        <f>C18*926.7</f>
        <v>7413.6</v>
      </c>
      <c r="E18" s="51"/>
      <c r="F18" s="51"/>
      <c r="G18" s="51"/>
      <c r="H18" s="49"/>
      <c r="I18" s="40"/>
      <c r="J18" s="49"/>
      <c r="K18" s="40"/>
      <c r="L18" s="40"/>
      <c r="M18" s="40"/>
    </row>
    <row r="19" spans="1:13" s="8" customFormat="1" x14ac:dyDescent="0.7">
      <c r="A19" s="47"/>
      <c r="B19" s="49"/>
      <c r="C19" s="49"/>
      <c r="D19" s="51"/>
      <c r="E19" s="51"/>
      <c r="F19" s="51"/>
      <c r="G19" s="51"/>
      <c r="H19" s="49"/>
      <c r="I19" s="40"/>
      <c r="J19" s="49"/>
      <c r="K19" s="40"/>
      <c r="L19" s="40"/>
      <c r="M19" s="40"/>
    </row>
    <row r="20" spans="1:13" x14ac:dyDescent="0.7">
      <c r="A20" s="45"/>
      <c r="B20" s="52"/>
      <c r="C20" s="49"/>
      <c r="D20" s="40"/>
      <c r="E20" s="40"/>
      <c r="F20" s="40"/>
      <c r="G20" s="40"/>
      <c r="H20" s="49"/>
      <c r="I20" s="40"/>
      <c r="J20" s="49"/>
      <c r="K20" s="40"/>
      <c r="L20" s="40"/>
      <c r="M20" s="40"/>
    </row>
    <row r="21" spans="1:13" s="8" customFormat="1" x14ac:dyDescent="0.7">
      <c r="A21" s="53" t="s">
        <v>28</v>
      </c>
      <c r="B21" s="53"/>
      <c r="C21" s="54">
        <f>SUM(C14:C15)-C18-C19</f>
        <v>50</v>
      </c>
      <c r="D21" s="55">
        <f>SUM(D14:D15)-D18-D19</f>
        <v>46335.000000000007</v>
      </c>
      <c r="E21" s="56"/>
      <c r="F21" s="54">
        <f>SUM(F14:F15)</f>
        <v>1000</v>
      </c>
      <c r="G21" s="56">
        <f>SUM(G14:G15)</f>
        <v>6580</v>
      </c>
      <c r="H21" s="54">
        <f>SUM(H14:H20)</f>
        <v>4000</v>
      </c>
      <c r="I21" s="56">
        <f>SUM(I14:I20)</f>
        <v>27560</v>
      </c>
      <c r="J21" s="54">
        <f>SUM(J14:J20)</f>
        <v>1500</v>
      </c>
      <c r="K21" s="56">
        <f>SUM(K14:K20)</f>
        <v>12195.000000000002</v>
      </c>
      <c r="L21" s="56">
        <f>SUM(L14:L20)</f>
        <v>46335</v>
      </c>
      <c r="M21" s="56">
        <f>ROUNDDOWN(SUM(N14:N15),2)</f>
        <v>0</v>
      </c>
    </row>
    <row r="22" spans="1:13" s="8" customFormat="1" ht="24" x14ac:dyDescent="0.55000000000000004">
      <c r="A22" s="47"/>
      <c r="B22" s="49"/>
      <c r="C22" s="49"/>
      <c r="D22" s="40"/>
      <c r="E22" s="40"/>
      <c r="F22" s="40"/>
      <c r="G22" s="40"/>
      <c r="H22" s="49"/>
      <c r="I22" s="40"/>
      <c r="J22" s="49"/>
      <c r="K22" s="40"/>
      <c r="L22" s="40"/>
      <c r="M22" s="40"/>
    </row>
    <row r="23" spans="1:13" s="8" customFormat="1" ht="24" x14ac:dyDescent="0.55000000000000004">
      <c r="A23" s="47"/>
      <c r="B23" s="52"/>
      <c r="C23" s="49"/>
      <c r="D23" s="51"/>
      <c r="E23" s="51"/>
      <c r="F23" s="51"/>
      <c r="G23" s="51"/>
      <c r="H23" s="49"/>
      <c r="I23" s="40"/>
      <c r="J23" s="49"/>
      <c r="K23" s="40"/>
      <c r="L23" s="40"/>
      <c r="M23" s="57"/>
    </row>
    <row r="24" spans="1:13" s="8" customFormat="1" ht="24" x14ac:dyDescent="0.55000000000000004">
      <c r="A24" s="58"/>
      <c r="B24" s="59"/>
      <c r="C24" s="60"/>
      <c r="D24" s="61"/>
      <c r="E24" s="61"/>
      <c r="F24" s="61"/>
      <c r="G24" s="61"/>
      <c r="H24" s="60"/>
      <c r="I24" s="61"/>
      <c r="J24" s="60"/>
      <c r="K24" s="61"/>
      <c r="L24" s="61"/>
      <c r="M24" s="62" t="str">
        <f>IF(N13&lt;0,"*โรงเรียนสนับสนุนค่าใช้จ่ายเป็นค่าอาหารเสริม(นม) เพิ่มเติม จำนวน "&amp;N13-N13*2&amp;" บาท","*เงินเหลือจ่ายที่โรงเรียนจะต้องส่งเงินคืน สช. จำนวน "&amp;N13&amp;" บาท")</f>
        <v>*เงินเหลือจ่ายที่โรงเรียนจะต้องส่งเงินคืน สช. จำนวน 0 บาท</v>
      </c>
    </row>
    <row r="25" spans="1:13" x14ac:dyDescent="0.7">
      <c r="A25" s="18" t="s">
        <v>29</v>
      </c>
    </row>
    <row r="26" spans="1:13" x14ac:dyDescent="0.7">
      <c r="A26" s="18" t="s">
        <v>31</v>
      </c>
    </row>
    <row r="27" spans="1:13" x14ac:dyDescent="0.7">
      <c r="A27" s="18" t="s">
        <v>30</v>
      </c>
    </row>
  </sheetData>
  <mergeCells count="15">
    <mergeCell ref="B3:C3"/>
    <mergeCell ref="B5:L5"/>
    <mergeCell ref="A6:M6"/>
    <mergeCell ref="A7:M7"/>
    <mergeCell ref="A8:M8"/>
    <mergeCell ref="A10:A13"/>
    <mergeCell ref="B10:B13"/>
    <mergeCell ref="C10:D10"/>
    <mergeCell ref="E10:L10"/>
    <mergeCell ref="F11:G11"/>
    <mergeCell ref="H11:I11"/>
    <mergeCell ref="J11:K11"/>
    <mergeCell ref="F12:G12"/>
    <mergeCell ref="H12:I12"/>
    <mergeCell ref="J12:K12"/>
  </mergeCells>
  <printOptions horizontalCentered="1" verticalCentered="1"/>
  <pageMargins left="0.5" right="0.5" top="0.25" bottom="0.25" header="0.31496062992126" footer="0.23622047244094499"/>
  <pageSetup paperSize="9" scale="72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ภาคเรียนที่ 2</vt:lpstr>
      <vt:lpstr>'ภาคเรียนที่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opec-7-kk</dc:creator>
  <cp:lastModifiedBy>opec-7-kk</cp:lastModifiedBy>
  <cp:lastPrinted>2022-12-26T06:49:34Z</cp:lastPrinted>
  <dcterms:created xsi:type="dcterms:W3CDTF">2022-12-19T06:48:19Z</dcterms:created>
  <dcterms:modified xsi:type="dcterms:W3CDTF">2022-12-26T09:19:18Z</dcterms:modified>
</cp:coreProperties>
</file>